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6"/>
  </bookViews>
  <sheets>
    <sheet name="DAD" sheetId="1" r:id="rId1"/>
    <sheet name="GFD" sheetId="2" r:id="rId2"/>
    <sheet name="KJD" sheetId="3" r:id="rId3"/>
    <sheet name="SZM" sheetId="4" r:id="rId4"/>
    <sheet name="MJ" sheetId="5" r:id="rId5"/>
    <sheet name="PS" sheetId="6" r:id="rId6"/>
    <sheet name="TS" sheetId="7" r:id="rId7"/>
  </sheets>
  <definedNames/>
  <calcPr fullCalcOnLoad="1"/>
</workbook>
</file>

<file path=xl/sharedStrings.xml><?xml version="1.0" encoding="utf-8"?>
<sst xmlns="http://schemas.openxmlformats.org/spreadsheetml/2006/main" count="1104" uniqueCount="162">
  <si>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</si>
  <si>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</si>
  <si>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</si>
  <si>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</si>
  <si>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</si>
  <si>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</si>
  <si>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</si>
  <si>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</si>
  <si>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</si>
  <si>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</si>
  <si>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</si>
  <si>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</si>
  <si>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</si>
  <si>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</si>
  <si>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</si>
  <si>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</si>
  <si>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</si>
  <si>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</si>
  <si>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</si>
  <si>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</si>
  <si>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</si>
  <si>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</si>
  <si>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</si>
  <si>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</si>
  <si>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</si>
  <si>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</si>
  <si>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</si>
  <si>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</si>
  <si>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</si>
  <si>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</si>
  <si>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</si>
  <si>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</si>
  <si>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</si>
  <si>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</si>
  <si>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</si>
  <si>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</si>
  <si>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</si>
  <si>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</si>
  <si>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</si>
  <si>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</si>
  <si>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</si>
  <si>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</si>
  <si>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</si>
  <si>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</si>
  <si>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>Čerpání mzdových limitů</t>
  </si>
  <si>
    <t>Ukazatel</t>
  </si>
  <si>
    <t>Limit</t>
  </si>
  <si>
    <t>Skutečnost k 30.6.</t>
  </si>
  <si>
    <t>%</t>
  </si>
  <si>
    <t>Skutečnost k 30.9.</t>
  </si>
  <si>
    <t>Skutečnost k 31.12.</t>
  </si>
  <si>
    <t>hrubé mzdy</t>
  </si>
  <si>
    <t>OON</t>
  </si>
  <si>
    <t>počet pracovníků přep.</t>
  </si>
  <si>
    <t>průměrná mzda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</si>
  <si>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</si>
  <si>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</si>
  <si>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</si>
  <si>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</si>
  <si>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</si>
  <si>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</si>
  <si>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reprod. majetku</t>
  </si>
  <si>
    <t>V Ý N O S Y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</si>
  <si>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</si>
  <si>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</si>
  <si>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</si>
  <si>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</si>
  <si>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</si>
  <si>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</si>
  <si>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</si>
  <si>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</si>
  <si>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</si>
  <si>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</si>
  <si>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</si>
  <si>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</si>
  <si>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</si>
  <si>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</si>
  <si>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</si>
  <si>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</si>
  <si>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</si>
  <si>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</si>
  <si>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</si>
  <si>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</si>
  <si>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</si>
  <si>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</si>
  <si>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</si>
  <si>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</si>
  <si>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</si>
  <si>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 + MK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</si>
  <si>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</si>
  <si>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</si>
  <si>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</si>
  <si>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</si>
  <si>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</si>
  <si>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</si>
  <si>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</si>
  <si>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</si>
  <si>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pohledávky po splatnosti</t>
  </si>
  <si>
    <t>závazky do splatnosti</t>
  </si>
  <si>
    <t>závazky po splatnosti</t>
  </si>
  <si>
    <t xml:space="preserve"> </t>
  </si>
  <si>
    <t>416 - fond repod. majetku</t>
  </si>
  <si>
    <t xml:space="preserve">        dotace - kraj</t>
  </si>
  <si>
    <t>pohedávky po splatnosti</t>
  </si>
  <si>
    <t>548 tvorba fondů</t>
  </si>
  <si>
    <t xml:space="preserve">                  </t>
  </si>
  <si>
    <t>% čerp</t>
  </si>
  <si>
    <t>RS</t>
  </si>
  <si>
    <t>celkový hosp. výsledek</t>
  </si>
  <si>
    <t>Při čerpání mzdových limitů nebyl překročen žádný ze závazných ukazatelů.</t>
  </si>
  <si>
    <t>2) Ke zlepšení HV přispělo rovněž zapojení investičního fondu, jehož prostředky byly použity především na financování oprav majetku zřizovatele.</t>
  </si>
  <si>
    <t>3) Nadále zůstává problém se ztrátovostí kina, ačkoli bylo přijato několik úsporných opatření (snížení počtu promítacích dní a počtu pracovníků).</t>
  </si>
  <si>
    <t>4) Nešťastně řešená klimatizace a vzduchotechnika hlavního sálu a stará netěsnící okna zatěžují  provoz divadla neúměrnými náklady na energie (situace se postupně  řeší v rámci fin. možností).</t>
  </si>
  <si>
    <t>5) Člen souboru Zbigniew Kalina obdržel v r. 2010 cenu divadelního festivalu České divadlo za nejlepší herecký výkon v roli Malvolia ve hře "Večer tříkrálový aneb cokoli chcete).</t>
  </si>
  <si>
    <t>1) Zřizovatel v roce 2010 odsouhlasil odpis nedobytné pohledávky 537 924,- Kč za firmou Media Partner, s.r.o., kterou se nepodařilo vymoci ani soudní cestou.  Pohledávka je dále   evidována na</t>
  </si>
  <si>
    <t xml:space="preserve">     podrozvahovém účtu.</t>
  </si>
  <si>
    <t>3) V partnerském měste Hoorn v Nizozemsku pokračovala putovní výstava prací příbramské výtvarnice Martiny Kupsové, kterou za město Příbram připravila GFD.</t>
  </si>
  <si>
    <t>4) GFD Příbram pronajímá prostor ve II. patře ke konání kulturních akcí jiným subjektům, vzhledem ke zvýšenému  zájmu o koncerty a přednášky se zvýšil plánovaný příjem z pronájmu.</t>
  </si>
  <si>
    <t>Z OON jsou hrazeny náklady na dohody o provedení práce, např. historikům umění zpracovávajícím texty k velkým výstavám, externím spolupracovníkům na víkendové výpomoci apod.</t>
  </si>
  <si>
    <t xml:space="preserve">     daj, zároveň bylo omezeno doplňování knihovního fondu. Výjimku tvořily projekty, na jejichž financování knihovna získala prostředky z grantů (např. instalace nového webového katalogu Carmen vč.</t>
  </si>
  <si>
    <t>2) V jarních měsících došlo ke dvěma vloupáním do knihovny, což vedlo k instalaci nového zabezpečovacího zařízení.</t>
  </si>
  <si>
    <t>3) Počátkem května bylo otevřeno nové pracoviště informačního centra Terminálu autobusového nádraží Příbram.</t>
  </si>
  <si>
    <t>4) Koncem září knihovna oslavila 110. výročí existence veřejné městské knihovny v Příbrami. Zvýšené náklady spojené s oslavami jubilea pomohlo pokrýt město dotací ve výši 110 tis. Kč.</t>
  </si>
  <si>
    <t>5) Výkon regionální funkce knihovny v roce 2010 výrazně ovlivnilo zkrácení dotace StČ kraje na tyto služby o 21,5% a zkrácení dotace na nákup tzv. výměnného fondu knih o 80%. Bylo nutné snížit počet</t>
  </si>
  <si>
    <t xml:space="preserve">     pracovníků a omezit jízdy po knihovnách. Těžiště metodické práce se soustředilo do elektronické a telefonické komunikace a pomoci se zpracováním projektů do grantových soutěží.</t>
  </si>
  <si>
    <t>6) Celkem se v r. 2010 uskutečnilo 481 vzdělávacích a 190 kulturních akcí, které navštívilo 11 691 občanů.</t>
  </si>
  <si>
    <t>1) V prvním pololetí se organizace potýkala s finančními problémy, které musely být pokryty zapojením rezervního fondu. Ve druhém pololetí byl navýšen příspěvek od zřizovatele, čímž se poměr</t>
  </si>
  <si>
    <t>2) Po mírném zlepšení finanční situace ve druhém pololetí mohly být doplněny některé edukační a didaktické pomůcky nutné pro chod zařízení.</t>
  </si>
  <si>
    <t>3) V roce 2010 nebyly z rozpočtu organizace realizovány žádné investiční akce.</t>
  </si>
  <si>
    <t>1) V organizaci stále přetrvává problém s cash flow, SZM ke konci roku evidovalo pohledávky za dodavateli po lhůtě splatnosti v celkové výši 1 515 201,76 Kč. Největšími dlužníky jsou především</t>
  </si>
  <si>
    <t>2) Nemalý vliv na příjmy organizace měly v roce 2010 odstávky ledové plochy v malé hale od konce února a tobogánu v bazénu v letních měsících, obě z důvodu nevyhovujícího technického stavu.</t>
  </si>
  <si>
    <t xml:space="preserve">     Ve druhém pololetí proběhly ve spolupráci se zřizovatelem rekonstrukce obou uvedených zařízení.</t>
  </si>
  <si>
    <t>3) Kromě rekonstrukcí uvedených v bodě 2) byly prováděny další opravy a údržby, např. oprava sauny, rekonstrukce potírny, výměna obkladů v chodbách a sprchách plaveckého bazénu (na základě</t>
  </si>
  <si>
    <t xml:space="preserve">     vážných připomínek KHS), oprava technologického zařízení ve strojovně plaveckého bazénu a další opravy týkající se provozu plaveckého bazénu. Na Novém rybníku došlo k menší rekonstrukci</t>
  </si>
  <si>
    <t xml:space="preserve">     letního kina.</t>
  </si>
  <si>
    <t>4) Hospodářský výsledek organizace výrazně ovlivnily doplatky DPH, jednak dodatečné odvody za rok 2009 a doměrky DPH za předcházející období, která byla doměřena FÚ po provedené kontrole.</t>
  </si>
  <si>
    <t>5) Jako každoročně se SZM spolupodílela na organizování některých významných akcí,např. Příbramský permoník, Duatlon, Běh města Příbrami, dětské hry, koncerty aj.</t>
  </si>
  <si>
    <t>1) V roce 2010 byl čerpán rezervní fond v celkové výši 207 117,14 Kč, z toho 49 027,40 Kč na zakoupení pomůcek pro zlepšení života klientů (např. antidekubitní matrace, chodítko apod.), zbývající část</t>
  </si>
  <si>
    <t xml:space="preserve">     ve výši 158 089,74 Kč byly účelově vázané sponzorské dary.</t>
  </si>
  <si>
    <t>2) Po dalších provedených úsporných opatřeních se podařilo v doplňkové činnosti dosáhnout kladného hospodářského výsledku</t>
  </si>
  <si>
    <t>3) V průběhu druhého pololetí na základě průběžných výsledků hospodaření byla do rozpočtu zřizovatele vrácena částka 900 000,- Kč, o kterou byl tím pádem snížen schválený provozní příspěvek.</t>
  </si>
  <si>
    <t>1) V průběhu roku došlo k navýšení schváleného provozního příspěvku o 4 684 403,- Kč, ze kterých byly pokryty především náklady na realizaci výstavby v ulicích Bratří Čapků a Březnická, schodiště v Plzeňské</t>
  </si>
  <si>
    <t xml:space="preserve">     Veřejná zeleň, Čištění města, Zimní údržba a Svoz KO.</t>
  </si>
  <si>
    <t xml:space="preserve">     a největší částkou se na nákupu materiálu podílely rekonstrukce a stavby uvedené v bodu 1).</t>
  </si>
  <si>
    <t>3) Oproti schválenému rozpočtu byly přečerpány prostředky na účtu 501 - materiál, toto přečerpání je dáno zvýšeným nákupem posypového materiálu při zimní údržbě, kdy obě po sobě jdoucí zimy byly dlouhé</t>
  </si>
  <si>
    <t>Divadlo A. Dvořáka Příbram, Legionářů 400, Příbram VII</t>
  </si>
  <si>
    <t>Galerie Františka Drtikola Příbram, Zámeček - Ernestinum, Příbram I</t>
  </si>
  <si>
    <t>Knihovna Jana Drdy, nám. T. G. Masaryka 156, Příbram I</t>
  </si>
  <si>
    <t>Sportovní zařízení města Příbram, Legionářů 378, Příbram VII</t>
  </si>
  <si>
    <t>Městské jesle a rehabilitační stacionář Příbram, Bratří Čapků 277, Příbram VII</t>
  </si>
  <si>
    <t>Pečovatelská služba města Příbram, Brodská 100, Příbram VIII</t>
  </si>
  <si>
    <t>Technické služby města Příbram, U Kasáren 6, Příbram IV</t>
  </si>
  <si>
    <t>1) V roce 2010 uspořádala galerie 10 výstav, výstavu betlémů ve spolupráci s Hornickým muzeem a dalších 41 akcí, na kterých se podíleli zaměstnanci galerie, celková návštěvnost byla 9 644 osoby.</t>
  </si>
  <si>
    <t>2) Nejnavštěvovanější výstavou v hodnoceném období byla souborná výstava Jiřího Šalamouna, uspořádaná k jeho 75. narozeninám (zde se spolupodílela i Česká televize)</t>
  </si>
  <si>
    <t>1) Vzhledem ke snížení  neinvestičního příspěvku sáhla knihovna k výrazným opatřením. Počet pracovníků byl snížen o 3 úvazky,  bylo pozastaveno vydávání knih i kulturního měsíčníku Příbramský zpravo-</t>
  </si>
  <si>
    <t xml:space="preserve">     nákupu 2 ks PC, pokrytí nákladů cyklu Měsíc pro duši a začlenění  knihovny do projektu EU v oblasti vzdělávání zaměstnanců).</t>
  </si>
  <si>
    <t xml:space="preserve">      Starka Jaroslav, Valtr Ivan, VM ART Production a Uhlík Milan. </t>
  </si>
  <si>
    <t xml:space="preserve">     mezi výdaji a příjmy vyrovnal. I tak musely být omezeny všechny opravy a nákupy. Finanční prostředky byly ušetřeny i tím, že byla realizována řada prací výpomocí (např. malování, tapetování ap.).</t>
  </si>
  <si>
    <t xml:space="preserve">4) V roce 2010 organizace nežádala o investiční dotaci od zřizovatele. Nevyčerpané investiční prostředky z roku 2009 byly se souhlasem zřizovatele převedy do roku 2010. </t>
  </si>
  <si>
    <t xml:space="preserve">     Z těchto prostředků bylo během roku použito celkem1 020 614,50 Kč zejména na obnovu spotřebičů a přístrojů.</t>
  </si>
  <si>
    <t xml:space="preserve">     ulici, opravu a výměnu světelných bodů a vybudování nového světelného bodu u Čekalinovského rybníka.</t>
  </si>
  <si>
    <t>2) Na základě dohod uzavřených s Úřadem práce bylo zaměstnáno v přepočtu na plně zaměstnané celkem 33,6 pracovníka. Tito zaměstnanci byli nasazování zejména při sezónních pracech na střediscích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</si>
</sst>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%"/>
    <numFmt numFmtId="166" formatCode="#,##0.0\ _K_č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2" xfId="0" applyBorder="1" applyAlignment="1">
      <alignment/>
    </xf>
    <xf numFmtId="4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4" fontId="0" fillId="0" borderId="38" xfId="0" applyNumberForma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right"/>
    </xf>
    <xf numFmtId="2" fontId="4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41" xfId="0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5" xfId="0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0" fontId="0" fillId="0" borderId="16" xfId="0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6" fillId="0" borderId="34" xfId="0" applyNumberFormat="1" applyFont="1" applyBorder="1" applyAlignment="1">
      <alignment horizontal="right"/>
    </xf>
    <xf numFmtId="4" fontId="6" fillId="0" borderId="49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/>
    </xf>
    <xf numFmtId="4" fontId="6" fillId="0" borderId="50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51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/>
    </xf>
    <xf numFmtId="4" fontId="6" fillId="0" borderId="52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horizontal="right"/>
    </xf>
    <xf numFmtId="4" fontId="6" fillId="0" borderId="53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/>
    </xf>
    <xf numFmtId="4" fontId="6" fillId="0" borderId="56" xfId="0" applyNumberFormat="1" applyFont="1" applyBorder="1" applyAlignment="1">
      <alignment horizontal="right"/>
    </xf>
    <xf numFmtId="4" fontId="6" fillId="0" borderId="57" xfId="0" applyNumberFormat="1" applyFont="1" applyBorder="1" applyAlignment="1">
      <alignment horizontal="right"/>
    </xf>
    <xf numFmtId="4" fontId="46" fillId="0" borderId="53" xfId="0" applyNumberFormat="1" applyFont="1" applyBorder="1" applyAlignment="1">
      <alignment/>
    </xf>
    <xf numFmtId="4" fontId="46" fillId="0" borderId="54" xfId="0" applyNumberFormat="1" applyFont="1" applyBorder="1" applyAlignment="1">
      <alignment/>
    </xf>
    <xf numFmtId="4" fontId="46" fillId="0" borderId="55" xfId="0" applyNumberFormat="1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4" fontId="7" fillId="0" borderId="58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4" fontId="6" fillId="0" borderId="49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4" fontId="6" fillId="0" borderId="51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0" fontId="7" fillId="0" borderId="24" xfId="0" applyFont="1" applyBorder="1" applyAlignment="1">
      <alignment/>
    </xf>
    <xf numFmtId="4" fontId="7" fillId="0" borderId="33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6" fillId="0" borderId="55" xfId="0" applyNumberFormat="1" applyFont="1" applyBorder="1" applyAlignment="1">
      <alignment horizontal="right"/>
    </xf>
    <xf numFmtId="4" fontId="6" fillId="0" borderId="64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4" fontId="6" fillId="0" borderId="64" xfId="0" applyNumberFormat="1" applyFont="1" applyBorder="1" applyAlignment="1">
      <alignment/>
    </xf>
    <xf numFmtId="4" fontId="6" fillId="0" borderId="65" xfId="0" applyNumberFormat="1" applyFont="1" applyBorder="1" applyAlignment="1">
      <alignment/>
    </xf>
    <xf numFmtId="0" fontId="6" fillId="0" borderId="53" xfId="0" applyFont="1" applyBorder="1" applyAlignment="1">
      <alignment horizontal="right"/>
    </xf>
    <xf numFmtId="0" fontId="7" fillId="0" borderId="64" xfId="0" applyFont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64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/>
    </xf>
    <xf numFmtId="4" fontId="7" fillId="0" borderId="55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0" fontId="7" fillId="0" borderId="27" xfId="0" applyFont="1" applyBorder="1" applyAlignment="1">
      <alignment/>
    </xf>
    <xf numFmtId="4" fontId="7" fillId="0" borderId="28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4" fontId="4" fillId="0" borderId="52" xfId="0" applyNumberFormat="1" applyFont="1" applyBorder="1" applyAlignment="1">
      <alignment/>
    </xf>
    <xf numFmtId="0" fontId="0" fillId="0" borderId="57" xfId="0" applyBorder="1" applyAlignment="1">
      <alignment/>
    </xf>
    <xf numFmtId="4" fontId="4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66" xfId="0" applyFont="1" applyBorder="1" applyAlignment="1">
      <alignment/>
    </xf>
    <xf numFmtId="0" fontId="0" fillId="0" borderId="66" xfId="0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left"/>
    </xf>
    <xf numFmtId="0" fontId="2" fillId="0" borderId="73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74" xfId="0" applyFont="1" applyBorder="1" applyAlignment="1">
      <alignment horizontal="left"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78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81" xfId="0" applyFont="1" applyBorder="1" applyAlignment="1">
      <alignment/>
    </xf>
    <xf numFmtId="4" fontId="6" fillId="0" borderId="82" xfId="0" applyNumberFormat="1" applyFont="1" applyBorder="1" applyAlignment="1">
      <alignment horizontal="right"/>
    </xf>
    <xf numFmtId="4" fontId="6" fillId="0" borderId="83" xfId="0" applyNumberFormat="1" applyFont="1" applyBorder="1" applyAlignment="1">
      <alignment horizontal="right"/>
    </xf>
    <xf numFmtId="4" fontId="6" fillId="0" borderId="74" xfId="34" applyNumberFormat="1" applyFont="1" applyBorder="1" applyAlignment="1">
      <alignment/>
    </xf>
    <xf numFmtId="4" fontId="6" fillId="0" borderId="74" xfId="0" applyNumberFormat="1" applyFont="1" applyBorder="1" applyAlignment="1">
      <alignment/>
    </xf>
    <xf numFmtId="0" fontId="0" fillId="0" borderId="84" xfId="0" applyFont="1" applyBorder="1" applyAlignment="1">
      <alignment/>
    </xf>
    <xf numFmtId="4" fontId="6" fillId="0" borderId="85" xfId="0" applyNumberFormat="1" applyFont="1" applyBorder="1" applyAlignment="1">
      <alignment horizontal="right"/>
    </xf>
    <xf numFmtId="4" fontId="6" fillId="0" borderId="86" xfId="0" applyNumberFormat="1" applyFont="1" applyBorder="1" applyAlignment="1">
      <alignment horizontal="right"/>
    </xf>
    <xf numFmtId="4" fontId="6" fillId="0" borderId="87" xfId="0" applyNumberFormat="1" applyFont="1" applyBorder="1" applyAlignment="1">
      <alignment/>
    </xf>
    <xf numFmtId="4" fontId="6" fillId="0" borderId="88" xfId="0" applyNumberFormat="1" applyFont="1" applyBorder="1" applyAlignment="1">
      <alignment horizontal="right"/>
    </xf>
    <xf numFmtId="4" fontId="6" fillId="0" borderId="89" xfId="0" applyNumberFormat="1" applyFont="1" applyBorder="1" applyAlignment="1">
      <alignment horizontal="right"/>
    </xf>
    <xf numFmtId="0" fontId="0" fillId="0" borderId="90" xfId="0" applyFont="1" applyFill="1" applyBorder="1" applyAlignment="1">
      <alignment/>
    </xf>
    <xf numFmtId="0" fontId="3" fillId="0" borderId="91" xfId="0" applyFont="1" applyBorder="1" applyAlignment="1">
      <alignment/>
    </xf>
    <xf numFmtId="4" fontId="6" fillId="0" borderId="92" xfId="0" applyNumberFormat="1" applyFont="1" applyBorder="1" applyAlignment="1">
      <alignment/>
    </xf>
    <xf numFmtId="4" fontId="6" fillId="0" borderId="93" xfId="0" applyNumberFormat="1" applyFont="1" applyBorder="1" applyAlignment="1">
      <alignment/>
    </xf>
    <xf numFmtId="4" fontId="6" fillId="0" borderId="94" xfId="0" applyNumberFormat="1" applyFont="1" applyBorder="1" applyAlignment="1">
      <alignment/>
    </xf>
    <xf numFmtId="4" fontId="6" fillId="0" borderId="95" xfId="0" applyNumberFormat="1" applyFont="1" applyBorder="1" applyAlignment="1">
      <alignment/>
    </xf>
    <xf numFmtId="4" fontId="6" fillId="0" borderId="93" xfId="0" applyNumberFormat="1" applyFont="1" applyBorder="1" applyAlignment="1">
      <alignment horizontal="right"/>
    </xf>
    <xf numFmtId="4" fontId="6" fillId="0" borderId="96" xfId="0" applyNumberFormat="1" applyFont="1" applyBorder="1" applyAlignment="1">
      <alignment/>
    </xf>
    <xf numFmtId="4" fontId="6" fillId="0" borderId="97" xfId="0" applyNumberFormat="1" applyFont="1" applyBorder="1" applyAlignment="1">
      <alignment horizontal="right"/>
    </xf>
    <xf numFmtId="4" fontId="6" fillId="0" borderId="9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67" xfId="0" applyBorder="1" applyAlignment="1">
      <alignment/>
    </xf>
    <xf numFmtId="0" fontId="3" fillId="0" borderId="91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0" fillId="0" borderId="100" xfId="0" applyFont="1" applyBorder="1" applyAlignment="1">
      <alignment/>
    </xf>
    <xf numFmtId="4" fontId="6" fillId="0" borderId="73" xfId="0" applyNumberFormat="1" applyFont="1" applyBorder="1" applyAlignment="1">
      <alignment/>
    </xf>
    <xf numFmtId="4" fontId="6" fillId="0" borderId="101" xfId="0" applyNumberFormat="1" applyFont="1" applyBorder="1" applyAlignment="1">
      <alignment/>
    </xf>
    <xf numFmtId="4" fontId="6" fillId="0" borderId="100" xfId="0" applyNumberFormat="1" applyFont="1" applyBorder="1" applyAlignment="1">
      <alignment/>
    </xf>
    <xf numFmtId="4" fontId="6" fillId="0" borderId="102" xfId="0" applyNumberFormat="1" applyFont="1" applyBorder="1" applyAlignment="1">
      <alignment/>
    </xf>
    <xf numFmtId="0" fontId="0" fillId="0" borderId="75" xfId="0" applyFont="1" applyBorder="1" applyAlignment="1">
      <alignment/>
    </xf>
    <xf numFmtId="4" fontId="6" fillId="0" borderId="75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4" fontId="6" fillId="0" borderId="79" xfId="0" applyNumberFormat="1" applyFont="1" applyBorder="1" applyAlignment="1">
      <alignment/>
    </xf>
    <xf numFmtId="0" fontId="3" fillId="0" borderId="70" xfId="0" applyFont="1" applyBorder="1" applyAlignment="1">
      <alignment horizontal="left"/>
    </xf>
    <xf numFmtId="0" fontId="3" fillId="0" borderId="72" xfId="0" applyFont="1" applyBorder="1" applyAlignment="1">
      <alignment horizontal="center"/>
    </xf>
    <xf numFmtId="0" fontId="3" fillId="0" borderId="103" xfId="0" applyFont="1" applyBorder="1" applyAlignment="1">
      <alignment horizontal="left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6" fillId="0" borderId="81" xfId="0" applyFont="1" applyBorder="1" applyAlignment="1">
      <alignment/>
    </xf>
    <xf numFmtId="0" fontId="6" fillId="0" borderId="84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107" xfId="0" applyFont="1" applyBorder="1" applyAlignment="1">
      <alignment/>
    </xf>
    <xf numFmtId="0" fontId="7" fillId="0" borderId="91" xfId="0" applyFont="1" applyBorder="1" applyAlignment="1">
      <alignment/>
    </xf>
    <xf numFmtId="0" fontId="3" fillId="0" borderId="0" xfId="0" applyFont="1" applyAlignment="1">
      <alignment/>
    </xf>
    <xf numFmtId="0" fontId="0" fillId="0" borderId="10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100" xfId="0" applyBorder="1" applyAlignment="1">
      <alignment/>
    </xf>
    <xf numFmtId="0" fontId="3" fillId="0" borderId="109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111" xfId="0" applyFont="1" applyBorder="1" applyAlignment="1">
      <alignment/>
    </xf>
    <xf numFmtId="0" fontId="3" fillId="0" borderId="112" xfId="0" applyFont="1" applyBorder="1" applyAlignment="1">
      <alignment/>
    </xf>
    <xf numFmtId="4" fontId="3" fillId="0" borderId="113" xfId="0" applyNumberFormat="1" applyFont="1" applyBorder="1" applyAlignment="1">
      <alignment/>
    </xf>
    <xf numFmtId="0" fontId="3" fillId="0" borderId="111" xfId="0" applyFont="1" applyBorder="1" applyAlignment="1">
      <alignment horizontal="right"/>
    </xf>
    <xf numFmtId="4" fontId="3" fillId="0" borderId="114" xfId="0" applyNumberFormat="1" applyFont="1" applyBorder="1" applyAlignment="1">
      <alignment/>
    </xf>
    <xf numFmtId="4" fontId="6" fillId="0" borderId="115" xfId="0" applyNumberFormat="1" applyFont="1" applyBorder="1" applyAlignment="1">
      <alignment/>
    </xf>
    <xf numFmtId="4" fontId="6" fillId="0" borderId="116" xfId="0" applyNumberFormat="1" applyFont="1" applyBorder="1" applyAlignment="1">
      <alignment/>
    </xf>
    <xf numFmtId="4" fontId="6" fillId="0" borderId="117" xfId="0" applyNumberFormat="1" applyFont="1" applyBorder="1" applyAlignment="1">
      <alignment/>
    </xf>
    <xf numFmtId="4" fontId="6" fillId="0" borderId="118" xfId="0" applyNumberFormat="1" applyFont="1" applyBorder="1" applyAlignment="1">
      <alignment horizontal="right"/>
    </xf>
    <xf numFmtId="4" fontId="6" fillId="0" borderId="119" xfId="0" applyNumberFormat="1" applyFont="1" applyBorder="1" applyAlignment="1">
      <alignment/>
    </xf>
    <xf numFmtId="4" fontId="6" fillId="0" borderId="120" xfId="0" applyNumberFormat="1" applyFont="1" applyBorder="1" applyAlignment="1">
      <alignment/>
    </xf>
    <xf numFmtId="4" fontId="6" fillId="0" borderId="121" xfId="0" applyNumberFormat="1" applyFont="1" applyBorder="1" applyAlignment="1">
      <alignment/>
    </xf>
    <xf numFmtId="4" fontId="6" fillId="0" borderId="122" xfId="0" applyNumberFormat="1" applyFont="1" applyBorder="1" applyAlignment="1">
      <alignment/>
    </xf>
    <xf numFmtId="4" fontId="6" fillId="0" borderId="123" xfId="0" applyNumberFormat="1" applyFont="1" applyBorder="1" applyAlignment="1">
      <alignment horizontal="right"/>
    </xf>
    <xf numFmtId="4" fontId="6" fillId="0" borderId="124" xfId="0" applyNumberFormat="1" applyFont="1" applyBorder="1" applyAlignment="1">
      <alignment horizontal="right"/>
    </xf>
    <xf numFmtId="4" fontId="0" fillId="0" borderId="125" xfId="0" applyNumberFormat="1" applyBorder="1" applyAlignment="1">
      <alignment/>
    </xf>
    <xf numFmtId="4" fontId="0" fillId="0" borderId="87" xfId="0" applyNumberFormat="1" applyBorder="1" applyAlignment="1">
      <alignment/>
    </xf>
    <xf numFmtId="4" fontId="0" fillId="0" borderId="102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78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6" fillId="0" borderId="82" xfId="0" applyNumberFormat="1" applyFont="1" applyBorder="1" applyAlignment="1">
      <alignment/>
    </xf>
    <xf numFmtId="4" fontId="6" fillId="0" borderId="83" xfId="0" applyNumberFormat="1" applyFont="1" applyBorder="1" applyAlignment="1">
      <alignment/>
    </xf>
    <xf numFmtId="4" fontId="6" fillId="0" borderId="74" xfId="0" applyNumberFormat="1" applyFont="1" applyBorder="1" applyAlignment="1">
      <alignment/>
    </xf>
    <xf numFmtId="4" fontId="6" fillId="0" borderId="102" xfId="0" applyNumberFormat="1" applyFont="1" applyBorder="1" applyAlignment="1">
      <alignment/>
    </xf>
    <xf numFmtId="4" fontId="6" fillId="0" borderId="126" xfId="0" applyNumberFormat="1" applyFont="1" applyBorder="1" applyAlignment="1">
      <alignment/>
    </xf>
    <xf numFmtId="4" fontId="6" fillId="0" borderId="101" xfId="0" applyNumberFormat="1" applyFont="1" applyBorder="1" applyAlignment="1">
      <alignment/>
    </xf>
    <xf numFmtId="4" fontId="6" fillId="0" borderId="73" xfId="0" applyNumberFormat="1" applyFont="1" applyBorder="1" applyAlignment="1">
      <alignment/>
    </xf>
    <xf numFmtId="4" fontId="6" fillId="0" borderId="127" xfId="0" applyNumberFormat="1" applyFont="1" applyBorder="1" applyAlignment="1">
      <alignment/>
    </xf>
    <xf numFmtId="4" fontId="6" fillId="0" borderId="85" xfId="0" applyNumberFormat="1" applyFont="1" applyBorder="1" applyAlignment="1">
      <alignment/>
    </xf>
    <xf numFmtId="4" fontId="6" fillId="0" borderId="86" xfId="0" applyNumberFormat="1" applyFont="1" applyBorder="1" applyAlignment="1">
      <alignment/>
    </xf>
    <xf numFmtId="4" fontId="6" fillId="0" borderId="87" xfId="34" applyNumberFormat="1" applyFont="1" applyBorder="1" applyAlignment="1">
      <alignment/>
    </xf>
    <xf numFmtId="4" fontId="6" fillId="0" borderId="87" xfId="0" applyNumberFormat="1" applyFont="1" applyBorder="1" applyAlignment="1">
      <alignment/>
    </xf>
    <xf numFmtId="4" fontId="6" fillId="0" borderId="125" xfId="0" applyNumberFormat="1" applyFont="1" applyBorder="1" applyAlignment="1">
      <alignment/>
    </xf>
    <xf numFmtId="4" fontId="6" fillId="0" borderId="100" xfId="0" applyNumberFormat="1" applyFont="1" applyBorder="1" applyAlignment="1">
      <alignment/>
    </xf>
    <xf numFmtId="4" fontId="6" fillId="0" borderId="94" xfId="0" applyNumberFormat="1" applyFont="1" applyBorder="1" applyAlignment="1">
      <alignment/>
    </xf>
    <xf numFmtId="4" fontId="6" fillId="0" borderId="128" xfId="0" applyNumberFormat="1" applyFont="1" applyBorder="1" applyAlignment="1">
      <alignment/>
    </xf>
    <xf numFmtId="4" fontId="6" fillId="0" borderId="129" xfId="0" applyNumberFormat="1" applyFont="1" applyBorder="1" applyAlignment="1">
      <alignment/>
    </xf>
    <xf numFmtId="4" fontId="6" fillId="0" borderId="88" xfId="0" applyNumberFormat="1" applyFont="1" applyBorder="1" applyAlignment="1">
      <alignment/>
    </xf>
    <xf numFmtId="4" fontId="6" fillId="0" borderId="89" xfId="0" applyNumberFormat="1" applyFont="1" applyBorder="1" applyAlignment="1">
      <alignment/>
    </xf>
    <xf numFmtId="4" fontId="6" fillId="0" borderId="130" xfId="34" applyNumberFormat="1" applyFont="1" applyBorder="1" applyAlignment="1">
      <alignment/>
    </xf>
    <xf numFmtId="4" fontId="6" fillId="0" borderId="130" xfId="0" applyNumberFormat="1" applyFont="1" applyBorder="1" applyAlignment="1">
      <alignment/>
    </xf>
    <xf numFmtId="4" fontId="6" fillId="0" borderId="131" xfId="0" applyNumberFormat="1" applyFont="1" applyBorder="1" applyAlignment="1">
      <alignment/>
    </xf>
    <xf numFmtId="4" fontId="6" fillId="0" borderId="108" xfId="0" applyNumberFormat="1" applyFont="1" applyBorder="1" applyAlignment="1">
      <alignment/>
    </xf>
    <xf numFmtId="4" fontId="6" fillId="0" borderId="132" xfId="0" applyNumberFormat="1" applyFont="1" applyBorder="1" applyAlignment="1">
      <alignment/>
    </xf>
    <xf numFmtId="4" fontId="7" fillId="0" borderId="133" xfId="34" applyNumberFormat="1" applyFont="1" applyBorder="1" applyAlignment="1">
      <alignment/>
    </xf>
    <xf numFmtId="4" fontId="7" fillId="0" borderId="98" xfId="34" applyNumberFormat="1" applyFont="1" applyBorder="1" applyAlignment="1">
      <alignment/>
    </xf>
    <xf numFmtId="4" fontId="6" fillId="0" borderId="87" xfId="0" applyNumberFormat="1" applyFont="1" applyBorder="1" applyAlignment="1">
      <alignment horizontal="right"/>
    </xf>
    <xf numFmtId="4" fontId="6" fillId="0" borderId="84" xfId="0" applyNumberFormat="1" applyFont="1" applyBorder="1" applyAlignment="1">
      <alignment horizontal="right"/>
    </xf>
    <xf numFmtId="4" fontId="6" fillId="0" borderId="130" xfId="0" applyNumberFormat="1" applyFont="1" applyBorder="1" applyAlignment="1">
      <alignment horizontal="right"/>
    </xf>
    <xf numFmtId="4" fontId="6" fillId="0" borderId="107" xfId="0" applyNumberFormat="1" applyFont="1" applyBorder="1" applyAlignment="1">
      <alignment horizontal="right"/>
    </xf>
    <xf numFmtId="4" fontId="6" fillId="0" borderId="134" xfId="0" applyNumberFormat="1" applyFont="1" applyBorder="1" applyAlignment="1">
      <alignment horizontal="right"/>
    </xf>
    <xf numFmtId="4" fontId="7" fillId="0" borderId="85" xfId="0" applyNumberFormat="1" applyFont="1" applyBorder="1" applyAlignment="1">
      <alignment horizontal="right"/>
    </xf>
    <xf numFmtId="4" fontId="7" fillId="0" borderId="86" xfId="0" applyNumberFormat="1" applyFont="1" applyBorder="1" applyAlignment="1">
      <alignment horizontal="right"/>
    </xf>
    <xf numFmtId="4" fontId="7" fillId="0" borderId="87" xfId="0" applyNumberFormat="1" applyFont="1" applyBorder="1" applyAlignment="1">
      <alignment horizontal="right"/>
    </xf>
    <xf numFmtId="4" fontId="7" fillId="0" borderId="84" xfId="0" applyNumberFormat="1" applyFont="1" applyBorder="1" applyAlignment="1">
      <alignment horizontal="right"/>
    </xf>
    <xf numFmtId="4" fontId="6" fillId="0" borderId="133" xfId="0" applyNumberFormat="1" applyFont="1" applyBorder="1" applyAlignment="1">
      <alignment horizontal="right"/>
    </xf>
    <xf numFmtId="4" fontId="6" fillId="0" borderId="74" xfId="0" applyNumberFormat="1" applyFont="1" applyBorder="1" applyAlignment="1">
      <alignment horizontal="right"/>
    </xf>
    <xf numFmtId="4" fontId="6" fillId="0" borderId="81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6" fillId="0" borderId="87" xfId="47" applyNumberFormat="1" applyFont="1" applyBorder="1" applyAlignment="1">
      <alignment horizontal="right"/>
    </xf>
    <xf numFmtId="4" fontId="8" fillId="0" borderId="53" xfId="0" applyNumberFormat="1" applyFont="1" applyBorder="1" applyAlignment="1">
      <alignment/>
    </xf>
    <xf numFmtId="4" fontId="8" fillId="0" borderId="5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4" fillId="0" borderId="40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4" fillId="0" borderId="44" xfId="0" applyNumberFormat="1" applyFont="1" applyBorder="1" applyAlignment="1">
      <alignment horizontal="right"/>
    </xf>
    <xf numFmtId="4" fontId="0" fillId="0" borderId="46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9" fillId="0" borderId="0" xfId="0" applyFont="1" applyAlignment="1">
      <alignment/>
    </xf>
    <xf numFmtId="4" fontId="6" fillId="0" borderId="36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65" xfId="0" applyNumberFormat="1" applyFon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7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35" xfId="0" applyFont="1" applyBorder="1" applyAlignment="1">
      <alignment/>
    </xf>
    <xf numFmtId="0" fontId="3" fillId="0" borderId="136" xfId="0" applyFont="1" applyBorder="1" applyAlignment="1">
      <alignment/>
    </xf>
    <xf numFmtId="0" fontId="3" fillId="0" borderId="137" xfId="0" applyFont="1" applyBorder="1" applyAlignment="1">
      <alignment/>
    </xf>
    <xf numFmtId="4" fontId="3" fillId="0" borderId="138" xfId="0" applyNumberFormat="1" applyFont="1" applyBorder="1" applyAlignment="1">
      <alignment/>
    </xf>
    <xf numFmtId="0" fontId="0" fillId="0" borderId="135" xfId="0" applyBorder="1" applyAlignment="1">
      <alignment/>
    </xf>
    <xf numFmtId="4" fontId="0" fillId="0" borderId="62" xfId="0" applyNumberFormat="1" applyBorder="1" applyAlignment="1">
      <alignment/>
    </xf>
    <xf numFmtId="0" fontId="0" fillId="0" borderId="137" xfId="0" applyBorder="1" applyAlignment="1">
      <alignment/>
    </xf>
    <xf numFmtId="4" fontId="0" fillId="0" borderId="139" xfId="0" applyNumberFormat="1" applyBorder="1" applyAlignment="1">
      <alignment/>
    </xf>
    <xf numFmtId="0" fontId="0" fillId="0" borderId="140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1" xfId="0" applyBorder="1" applyAlignment="1">
      <alignment/>
    </xf>
    <xf numFmtId="0" fontId="4" fillId="0" borderId="39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4" fillId="0" borderId="42" xfId="0" applyFont="1" applyBorder="1" applyAlignment="1">
      <alignment horizontal="right"/>
    </xf>
    <xf numFmtId="4" fontId="6" fillId="0" borderId="34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65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4" fontId="6" fillId="0" borderId="65" xfId="0" applyNumberFormat="1" applyFont="1" applyBorder="1" applyAlignment="1">
      <alignment/>
    </xf>
    <xf numFmtId="4" fontId="6" fillId="0" borderId="64" xfId="0" applyNumberFormat="1" applyFont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33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5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4" fontId="48" fillId="0" borderId="53" xfId="0" applyNumberFormat="1" applyFont="1" applyBorder="1" applyAlignment="1">
      <alignment/>
    </xf>
    <xf numFmtId="4" fontId="48" fillId="0" borderId="55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142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43" xfId="0" applyBorder="1" applyAlignment="1">
      <alignment/>
    </xf>
    <xf numFmtId="4" fontId="0" fillId="0" borderId="142" xfId="0" applyNumberFormat="1" applyBorder="1" applyAlignment="1">
      <alignment/>
    </xf>
    <xf numFmtId="2" fontId="0" fillId="0" borderId="33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46" xfId="0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38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/>
    </xf>
    <xf numFmtId="4" fontId="6" fillId="0" borderId="40" xfId="0" applyNumberFormat="1" applyFont="1" applyBorder="1" applyAlignment="1">
      <alignment horizontal="right"/>
    </xf>
    <xf numFmtId="4" fontId="6" fillId="0" borderId="147" xfId="0" applyNumberFormat="1" applyFont="1" applyBorder="1" applyAlignment="1">
      <alignment horizontal="right"/>
    </xf>
    <xf numFmtId="4" fontId="7" fillId="0" borderId="148" xfId="0" applyNumberFormat="1" applyFont="1" applyBorder="1" applyAlignment="1">
      <alignment horizontal="right"/>
    </xf>
    <xf numFmtId="4" fontId="7" fillId="0" borderId="149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7" fillId="0" borderId="15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48" fillId="0" borderId="19" xfId="0" applyNumberFormat="1" applyFont="1" applyBorder="1" applyAlignment="1">
      <alignment/>
    </xf>
    <xf numFmtId="4" fontId="48" fillId="0" borderId="20" xfId="0" applyNumberFormat="1" applyFont="1" applyBorder="1" applyAlignment="1">
      <alignment/>
    </xf>
    <xf numFmtId="4" fontId="48" fillId="0" borderId="55" xfId="0" applyNumberFormat="1" applyFont="1" applyBorder="1" applyAlignment="1">
      <alignment/>
    </xf>
    <xf numFmtId="4" fontId="6" fillId="0" borderId="49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51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3" xfId="0" applyNumberFormat="1" applyFont="1" applyBorder="1" applyAlignment="1">
      <alignment horizontal="right"/>
    </xf>
    <xf numFmtId="4" fontId="6" fillId="0" borderId="65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right"/>
    </xf>
    <xf numFmtId="4" fontId="6" fillId="0" borderId="64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0" fillId="0" borderId="5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6" fillId="0" borderId="151" xfId="0" applyNumberFormat="1" applyFont="1" applyBorder="1" applyAlignment="1">
      <alignment horizontal="right"/>
    </xf>
    <xf numFmtId="4" fontId="7" fillId="0" borderId="152" xfId="34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4" fontId="0" fillId="0" borderId="39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139" xfId="0" applyBorder="1" applyAlignment="1">
      <alignment horizontal="center"/>
    </xf>
    <xf numFmtId="4" fontId="0" fillId="0" borderId="40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33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8" fillId="0" borderId="54" xfId="34" applyNumberFormat="1" applyFont="1" applyBorder="1" applyAlignment="1">
      <alignment/>
    </xf>
    <xf numFmtId="4" fontId="8" fillId="0" borderId="55" xfId="34" applyNumberFormat="1" applyFont="1" applyBorder="1" applyAlignment="1">
      <alignment horizontal="right"/>
    </xf>
    <xf numFmtId="4" fontId="8" fillId="0" borderId="55" xfId="34" applyNumberFormat="1" applyFont="1" applyBorder="1" applyAlignment="1">
      <alignment/>
    </xf>
    <xf numFmtId="4" fontId="10" fillId="0" borderId="28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10" fillId="0" borderId="28" xfId="34" applyNumberFormat="1" applyFont="1" applyBorder="1" applyAlignment="1">
      <alignment horizontal="right"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1" fillId="0" borderId="146" xfId="0" applyNumberFormat="1" applyFont="1" applyBorder="1" applyAlignment="1">
      <alignment/>
    </xf>
    <xf numFmtId="4" fontId="31" fillId="0" borderId="27" xfId="0" applyNumberFormat="1" applyFont="1" applyBorder="1" applyAlignment="1">
      <alignment horizontal="center"/>
    </xf>
    <xf numFmtId="4" fontId="31" fillId="0" borderId="58" xfId="0" applyNumberFormat="1" applyFont="1" applyBorder="1" applyAlignment="1">
      <alignment/>
    </xf>
    <xf numFmtId="4" fontId="31" fillId="0" borderId="28" xfId="0" applyNumberFormat="1" applyFont="1" applyBorder="1" applyAlignment="1">
      <alignment/>
    </xf>
    <xf numFmtId="0" fontId="31" fillId="0" borderId="28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65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2" fontId="31" fillId="0" borderId="0" xfId="0" applyNumberFormat="1" applyFont="1" applyAlignment="1">
      <alignment/>
    </xf>
    <xf numFmtId="0" fontId="3" fillId="0" borderId="103" xfId="0" applyFont="1" applyBorder="1" applyAlignment="1">
      <alignment horizontal="center"/>
    </xf>
    <xf numFmtId="0" fontId="3" fillId="0" borderId="6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PageLayoutView="0" workbookViewId="0" topLeftCell="A13">
      <selection activeCell="Q20" sqref="Q20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57421875" style="0" customWidth="1"/>
    <col min="7" max="9" width="12.7109375" style="0" customWidth="1"/>
    <col min="10" max="10" width="6.57421875" style="0" customWidth="1"/>
    <col min="11" max="13" width="12.7109375" style="0" customWidth="1"/>
    <col min="14" max="14" width="7.8515625" style="0" customWidth="1"/>
    <col min="15" max="15" width="7.8515625" style="0" bestFit="1" customWidth="1"/>
  </cols>
  <sheetData>
    <row r="1" spans="1:8" ht="15">
      <c r="A1" s="1"/>
      <c r="H1" s="496" t="s">
        <v>145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455" t="s">
        <v>106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456" t="s">
        <v>107</v>
      </c>
    </row>
    <row r="5" spans="1:15" ht="15.75" customHeight="1">
      <c r="A5" s="18" t="s">
        <v>16</v>
      </c>
      <c r="B5" s="64">
        <v>1100000</v>
      </c>
      <c r="C5" s="65">
        <v>1100000</v>
      </c>
      <c r="D5" s="66">
        <v>566386.26</v>
      </c>
      <c r="E5" s="66">
        <v>39622.53</v>
      </c>
      <c r="F5" s="87">
        <f>ROUND((D5+E5)/(C5/100),1)</f>
        <v>55.1</v>
      </c>
      <c r="G5" s="67">
        <v>1100000</v>
      </c>
      <c r="H5" s="66">
        <v>721921.81</v>
      </c>
      <c r="I5" s="66">
        <v>65862.3</v>
      </c>
      <c r="J5" s="87">
        <f>ROUND((H5+I5)/(G5/100),1)</f>
        <v>71.6</v>
      </c>
      <c r="K5" s="68">
        <v>1400000</v>
      </c>
      <c r="L5" s="66">
        <v>1360889.91</v>
      </c>
      <c r="M5" s="66">
        <v>85547.31</v>
      </c>
      <c r="N5" s="87">
        <f>ROUND((L5+M5)/(K5/100),1)</f>
        <v>103.3</v>
      </c>
      <c r="O5" s="64">
        <f aca="true" t="shared" si="0" ref="O5:O33">ROUND((L5+M5)/(B5/100),1)</f>
        <v>131.5</v>
      </c>
    </row>
    <row r="6" spans="1:15" ht="15.75" customHeight="1">
      <c r="A6" s="20" t="s">
        <v>17</v>
      </c>
      <c r="B6" s="69">
        <v>200000</v>
      </c>
      <c r="C6" s="70">
        <v>200000</v>
      </c>
      <c r="D6" s="71">
        <v>367708.85</v>
      </c>
      <c r="E6" s="71">
        <v>110089.57</v>
      </c>
      <c r="F6" s="88">
        <f aca="true" t="shared" si="1" ref="F6:F33">ROUND((D6+E6)/(C6/100),1)</f>
        <v>238.9</v>
      </c>
      <c r="G6" s="72">
        <v>200000</v>
      </c>
      <c r="H6" s="71">
        <v>480638.85</v>
      </c>
      <c r="I6" s="71">
        <v>147589.57</v>
      </c>
      <c r="J6" s="88">
        <f aca="true" t="shared" si="2" ref="J6:J33">ROUND((H6+I6)/(G6/100),1)</f>
        <v>314.1</v>
      </c>
      <c r="K6" s="73">
        <v>200000</v>
      </c>
      <c r="L6" s="71">
        <v>594420.85</v>
      </c>
      <c r="M6" s="71">
        <v>185089.57</v>
      </c>
      <c r="N6" s="88">
        <f aca="true" t="shared" si="3" ref="N6:N33">ROUND((L6+M6)/(K6/100),1)</f>
        <v>389.8</v>
      </c>
      <c r="O6" s="69">
        <f t="shared" si="0"/>
        <v>389.8</v>
      </c>
    </row>
    <row r="7" spans="1:15" ht="15.75" customHeight="1">
      <c r="A7" s="20" t="s">
        <v>18</v>
      </c>
      <c r="B7" s="69"/>
      <c r="C7" s="70"/>
      <c r="D7" s="71">
        <v>0</v>
      </c>
      <c r="E7" s="71">
        <v>0</v>
      </c>
      <c r="F7" s="88"/>
      <c r="G7" s="72"/>
      <c r="H7" s="71">
        <v>0</v>
      </c>
      <c r="I7" s="71">
        <v>0</v>
      </c>
      <c r="J7" s="88"/>
      <c r="K7" s="73"/>
      <c r="L7" s="71">
        <v>0</v>
      </c>
      <c r="M7" s="71">
        <v>0</v>
      </c>
      <c r="N7" s="88"/>
      <c r="O7" s="69" t="e">
        <f t="shared" si="0"/>
        <v>#DIV/0!</v>
      </c>
    </row>
    <row r="8" spans="1:15" ht="15.75" customHeight="1">
      <c r="A8" s="20" t="s">
        <v>19</v>
      </c>
      <c r="B8" s="69">
        <v>30000</v>
      </c>
      <c r="C8" s="70">
        <v>30000</v>
      </c>
      <c r="D8" s="71">
        <v>70678.89</v>
      </c>
      <c r="E8" s="71">
        <v>-705.25</v>
      </c>
      <c r="F8" s="88">
        <f t="shared" si="1"/>
        <v>233.2</v>
      </c>
      <c r="G8" s="72">
        <v>30000</v>
      </c>
      <c r="H8" s="71">
        <v>87808.89</v>
      </c>
      <c r="I8" s="71">
        <v>164.75</v>
      </c>
      <c r="J8" s="88">
        <f t="shared" si="2"/>
        <v>293.2</v>
      </c>
      <c r="K8" s="73">
        <v>30000</v>
      </c>
      <c r="L8" s="71">
        <v>104938.89</v>
      </c>
      <c r="M8" s="71">
        <v>1034.75</v>
      </c>
      <c r="N8" s="88">
        <f t="shared" si="3"/>
        <v>353.2</v>
      </c>
      <c r="O8" s="69">
        <f t="shared" si="0"/>
        <v>353.2</v>
      </c>
    </row>
    <row r="9" spans="1:15" ht="15.75" customHeight="1">
      <c r="A9" s="20" t="s">
        <v>20</v>
      </c>
      <c r="B9" s="69">
        <v>1030000</v>
      </c>
      <c r="C9" s="70">
        <v>1030000</v>
      </c>
      <c r="D9" s="71">
        <v>945472.06</v>
      </c>
      <c r="E9" s="71">
        <v>97097.54</v>
      </c>
      <c r="F9" s="88">
        <f t="shared" si="1"/>
        <v>101.2</v>
      </c>
      <c r="G9" s="72">
        <v>1030000</v>
      </c>
      <c r="H9" s="71">
        <v>1357672.06</v>
      </c>
      <c r="I9" s="71">
        <v>135797.54</v>
      </c>
      <c r="J9" s="88">
        <f t="shared" si="2"/>
        <v>145</v>
      </c>
      <c r="K9" s="73">
        <v>1030000</v>
      </c>
      <c r="L9" s="71">
        <v>1769872.06</v>
      </c>
      <c r="M9" s="71">
        <v>174497.54</v>
      </c>
      <c r="N9" s="88">
        <f t="shared" si="3"/>
        <v>188.8</v>
      </c>
      <c r="O9" s="69">
        <f t="shared" si="0"/>
        <v>188.8</v>
      </c>
    </row>
    <row r="10" spans="1:15" ht="15.75" customHeight="1">
      <c r="A10" s="20" t="s">
        <v>21</v>
      </c>
      <c r="B10" s="69"/>
      <c r="C10" s="70"/>
      <c r="D10" s="71">
        <v>0</v>
      </c>
      <c r="E10" s="71">
        <v>0</v>
      </c>
      <c r="F10" s="88"/>
      <c r="G10" s="72"/>
      <c r="H10" s="71">
        <v>0</v>
      </c>
      <c r="I10" s="71">
        <v>0</v>
      </c>
      <c r="J10" s="88"/>
      <c r="K10" s="73"/>
      <c r="L10" s="71">
        <v>0</v>
      </c>
      <c r="M10" s="71">
        <v>0</v>
      </c>
      <c r="N10" s="88"/>
      <c r="O10" s="69" t="e">
        <f t="shared" si="0"/>
        <v>#DIV/0!</v>
      </c>
    </row>
    <row r="11" spans="1:15" ht="15.75" customHeight="1">
      <c r="A11" s="20" t="s">
        <v>22</v>
      </c>
      <c r="B11" s="69">
        <v>1500000</v>
      </c>
      <c r="C11" s="70">
        <v>1500000</v>
      </c>
      <c r="D11" s="71">
        <v>0</v>
      </c>
      <c r="E11" s="71">
        <v>818846.66</v>
      </c>
      <c r="F11" s="88">
        <f t="shared" si="1"/>
        <v>54.6</v>
      </c>
      <c r="G11" s="72">
        <v>1500000</v>
      </c>
      <c r="H11" s="71">
        <v>0</v>
      </c>
      <c r="I11" s="71">
        <v>886410.03</v>
      </c>
      <c r="J11" s="88">
        <f t="shared" si="2"/>
        <v>59.1</v>
      </c>
      <c r="K11" s="73">
        <v>1200000</v>
      </c>
      <c r="L11" s="71">
        <v>0</v>
      </c>
      <c r="M11" s="71">
        <v>1146216.87</v>
      </c>
      <c r="N11" s="88">
        <f t="shared" si="3"/>
        <v>95.5</v>
      </c>
      <c r="O11" s="69">
        <f t="shared" si="0"/>
        <v>76.4</v>
      </c>
    </row>
    <row r="12" spans="1:15" ht="15.75" customHeight="1">
      <c r="A12" s="20" t="s">
        <v>23</v>
      </c>
      <c r="B12" s="69">
        <v>115000</v>
      </c>
      <c r="C12" s="70">
        <v>215000</v>
      </c>
      <c r="D12" s="71">
        <v>151446</v>
      </c>
      <c r="E12" s="71">
        <v>2254.67</v>
      </c>
      <c r="F12" s="88">
        <f t="shared" si="1"/>
        <v>71.5</v>
      </c>
      <c r="G12" s="72">
        <v>215000</v>
      </c>
      <c r="H12" s="71">
        <v>163854.6</v>
      </c>
      <c r="I12" s="71">
        <v>2950.47</v>
      </c>
      <c r="J12" s="88">
        <f t="shared" si="2"/>
        <v>77.6</v>
      </c>
      <c r="K12" s="73">
        <v>270000</v>
      </c>
      <c r="L12" s="71">
        <v>263787.4</v>
      </c>
      <c r="M12" s="71">
        <v>11288.86</v>
      </c>
      <c r="N12" s="88">
        <f t="shared" si="3"/>
        <v>101.9</v>
      </c>
      <c r="O12" s="69">
        <f t="shared" si="0"/>
        <v>239.2</v>
      </c>
    </row>
    <row r="13" spans="1:15" ht="15.75" customHeight="1">
      <c r="A13" s="20" t="s">
        <v>24</v>
      </c>
      <c r="B13" s="69">
        <v>225000</v>
      </c>
      <c r="C13" s="70">
        <v>225000</v>
      </c>
      <c r="D13" s="71">
        <v>95835.01</v>
      </c>
      <c r="E13" s="71">
        <v>1794</v>
      </c>
      <c r="F13" s="88">
        <f t="shared" si="1"/>
        <v>43.4</v>
      </c>
      <c r="G13" s="72">
        <v>225000</v>
      </c>
      <c r="H13" s="71">
        <v>113292.01</v>
      </c>
      <c r="I13" s="71">
        <v>2489</v>
      </c>
      <c r="J13" s="88">
        <f t="shared" si="2"/>
        <v>51.5</v>
      </c>
      <c r="K13" s="73">
        <v>170000</v>
      </c>
      <c r="L13" s="71">
        <v>165719.01</v>
      </c>
      <c r="M13" s="71">
        <v>2802</v>
      </c>
      <c r="N13" s="88">
        <f t="shared" si="3"/>
        <v>99.1</v>
      </c>
      <c r="O13" s="69">
        <f t="shared" si="0"/>
        <v>74.9</v>
      </c>
    </row>
    <row r="14" spans="1:15" ht="15.75" customHeight="1">
      <c r="A14" s="20" t="s">
        <v>25</v>
      </c>
      <c r="B14" s="69">
        <v>60000</v>
      </c>
      <c r="C14" s="70">
        <v>60000</v>
      </c>
      <c r="D14" s="71">
        <v>19528.07</v>
      </c>
      <c r="E14" s="71">
        <v>0</v>
      </c>
      <c r="F14" s="88">
        <f t="shared" si="1"/>
        <v>32.5</v>
      </c>
      <c r="G14" s="72">
        <v>60000</v>
      </c>
      <c r="H14" s="71">
        <v>23227.23</v>
      </c>
      <c r="I14" s="71">
        <v>0</v>
      </c>
      <c r="J14" s="88">
        <f t="shared" si="2"/>
        <v>38.7</v>
      </c>
      <c r="K14" s="73">
        <v>60000</v>
      </c>
      <c r="L14" s="71">
        <v>50920.92</v>
      </c>
      <c r="M14" s="71">
        <v>0</v>
      </c>
      <c r="N14" s="88">
        <f t="shared" si="3"/>
        <v>84.9</v>
      </c>
      <c r="O14" s="69">
        <f t="shared" si="0"/>
        <v>84.9</v>
      </c>
    </row>
    <row r="15" spans="1:15" ht="15.75" customHeight="1">
      <c r="A15" s="20" t="s">
        <v>26</v>
      </c>
      <c r="B15" s="69">
        <v>12376299</v>
      </c>
      <c r="C15" s="70">
        <v>10379099</v>
      </c>
      <c r="D15" s="71">
        <v>7189867.6</v>
      </c>
      <c r="E15" s="71">
        <v>114457.2</v>
      </c>
      <c r="F15" s="88">
        <f t="shared" si="1"/>
        <v>70.4</v>
      </c>
      <c r="G15" s="72">
        <v>10379099</v>
      </c>
      <c r="H15" s="71">
        <v>8233294.09</v>
      </c>
      <c r="I15" s="71">
        <v>126076.63</v>
      </c>
      <c r="J15" s="88">
        <f t="shared" si="2"/>
        <v>80.5</v>
      </c>
      <c r="K15" s="73">
        <v>11897699</v>
      </c>
      <c r="L15" s="71">
        <v>12192686.46</v>
      </c>
      <c r="M15" s="71">
        <v>167202.53</v>
      </c>
      <c r="N15" s="88">
        <f t="shared" si="3"/>
        <v>103.9</v>
      </c>
      <c r="O15" s="69">
        <f t="shared" si="0"/>
        <v>99.9</v>
      </c>
    </row>
    <row r="16" spans="1:15" ht="15.75" customHeight="1">
      <c r="A16" s="20" t="s">
        <v>27</v>
      </c>
      <c r="B16" s="69">
        <v>22700200</v>
      </c>
      <c r="C16" s="70">
        <v>24195790</v>
      </c>
      <c r="D16" s="71">
        <v>10531710.32</v>
      </c>
      <c r="E16" s="71">
        <v>1151785</v>
      </c>
      <c r="F16" s="88">
        <f t="shared" si="1"/>
        <v>48.3</v>
      </c>
      <c r="G16" s="72">
        <v>24195790</v>
      </c>
      <c r="H16" s="71">
        <v>14902711.8</v>
      </c>
      <c r="I16" s="71">
        <v>1487414</v>
      </c>
      <c r="J16" s="88">
        <f t="shared" si="2"/>
        <v>67.7</v>
      </c>
      <c r="K16" s="73">
        <v>24195790</v>
      </c>
      <c r="L16" s="71">
        <v>19778682.18</v>
      </c>
      <c r="M16" s="71">
        <v>1855590</v>
      </c>
      <c r="N16" s="88">
        <f t="shared" si="3"/>
        <v>89.4</v>
      </c>
      <c r="O16" s="69">
        <f t="shared" si="0"/>
        <v>95.3</v>
      </c>
    </row>
    <row r="17" spans="1:15" ht="15.75" customHeight="1">
      <c r="A17" s="20" t="s">
        <v>28</v>
      </c>
      <c r="B17" s="69">
        <v>31800</v>
      </c>
      <c r="C17" s="70">
        <v>31800</v>
      </c>
      <c r="D17" s="71">
        <v>7931</v>
      </c>
      <c r="E17" s="71">
        <v>0</v>
      </c>
      <c r="F17" s="88">
        <f t="shared" si="1"/>
        <v>24.9</v>
      </c>
      <c r="G17" s="72">
        <v>31800</v>
      </c>
      <c r="H17" s="71">
        <v>15038.25</v>
      </c>
      <c r="I17" s="71">
        <v>0</v>
      </c>
      <c r="J17" s="88">
        <f t="shared" si="2"/>
        <v>47.3</v>
      </c>
      <c r="K17" s="73">
        <v>31800</v>
      </c>
      <c r="L17" s="71">
        <v>24983.25</v>
      </c>
      <c r="M17" s="71">
        <v>99180</v>
      </c>
      <c r="N17" s="88">
        <f t="shared" si="3"/>
        <v>390.5</v>
      </c>
      <c r="O17" s="69">
        <v>0</v>
      </c>
    </row>
    <row r="18" spans="1:15" ht="15.75" customHeight="1">
      <c r="A18" s="20" t="s">
        <v>29</v>
      </c>
      <c r="B18" s="69"/>
      <c r="C18" s="70"/>
      <c r="D18" s="71">
        <v>0</v>
      </c>
      <c r="E18" s="71">
        <v>0</v>
      </c>
      <c r="F18" s="88"/>
      <c r="G18" s="72"/>
      <c r="H18" s="71">
        <v>0</v>
      </c>
      <c r="I18" s="71">
        <v>0</v>
      </c>
      <c r="J18" s="88"/>
      <c r="K18" s="73"/>
      <c r="L18" s="71">
        <v>0</v>
      </c>
      <c r="M18" s="71">
        <v>0</v>
      </c>
      <c r="N18" s="88"/>
      <c r="O18" s="69" t="e">
        <f t="shared" si="0"/>
        <v>#DIV/0!</v>
      </c>
    </row>
    <row r="19" spans="1:15" ht="15.75" customHeight="1">
      <c r="A19" s="20" t="s">
        <v>30</v>
      </c>
      <c r="B19" s="69"/>
      <c r="C19" s="70"/>
      <c r="D19" s="71">
        <v>0</v>
      </c>
      <c r="E19" s="71">
        <v>0</v>
      </c>
      <c r="F19" s="88"/>
      <c r="G19" s="72"/>
      <c r="H19" s="71">
        <v>1909</v>
      </c>
      <c r="I19" s="71">
        <v>0</v>
      </c>
      <c r="J19" s="88" t="e">
        <f t="shared" si="2"/>
        <v>#DIV/0!</v>
      </c>
      <c r="K19" s="73">
        <v>2000</v>
      </c>
      <c r="L19" s="71">
        <v>1909</v>
      </c>
      <c r="M19" s="71">
        <v>0</v>
      </c>
      <c r="N19" s="88">
        <f t="shared" si="3"/>
        <v>95.5</v>
      </c>
      <c r="O19" s="69" t="e">
        <f t="shared" si="0"/>
        <v>#DIV/0!</v>
      </c>
    </row>
    <row r="20" spans="1:15" ht="15.75" customHeight="1">
      <c r="A20" s="20" t="s">
        <v>31</v>
      </c>
      <c r="B20" s="69"/>
      <c r="C20" s="70"/>
      <c r="D20" s="71">
        <v>0</v>
      </c>
      <c r="E20" s="71">
        <v>0</v>
      </c>
      <c r="F20" s="88"/>
      <c r="G20" s="72"/>
      <c r="H20" s="71">
        <v>0</v>
      </c>
      <c r="I20" s="71">
        <v>0</v>
      </c>
      <c r="J20" s="88"/>
      <c r="K20" s="73"/>
      <c r="L20" s="71">
        <v>0</v>
      </c>
      <c r="M20" s="71">
        <v>0</v>
      </c>
      <c r="N20" s="88"/>
      <c r="O20" s="69" t="e">
        <f t="shared" si="0"/>
        <v>#DIV/0!</v>
      </c>
    </row>
    <row r="21" spans="1:15" ht="15.75" customHeight="1">
      <c r="A21" s="20" t="s">
        <v>33</v>
      </c>
      <c r="B21" s="69"/>
      <c r="C21" s="70"/>
      <c r="D21" s="71">
        <v>200</v>
      </c>
      <c r="E21" s="71">
        <v>0</v>
      </c>
      <c r="F21" s="88" t="e">
        <f t="shared" si="1"/>
        <v>#DIV/0!</v>
      </c>
      <c r="G21" s="72"/>
      <c r="H21" s="71">
        <v>200</v>
      </c>
      <c r="I21" s="71">
        <v>0</v>
      </c>
      <c r="J21" s="88" t="e">
        <f t="shared" si="2"/>
        <v>#DIV/0!</v>
      </c>
      <c r="K21" s="73">
        <v>500</v>
      </c>
      <c r="L21" s="71">
        <v>200</v>
      </c>
      <c r="M21" s="71">
        <v>0</v>
      </c>
      <c r="N21" s="88">
        <f t="shared" si="3"/>
        <v>40</v>
      </c>
      <c r="O21" s="69" t="e">
        <f t="shared" si="0"/>
        <v>#DIV/0!</v>
      </c>
    </row>
    <row r="22" spans="1:15" ht="15.75" customHeight="1">
      <c r="A22" s="20" t="s">
        <v>104</v>
      </c>
      <c r="B22" s="69"/>
      <c r="C22" s="70"/>
      <c r="D22" s="71"/>
      <c r="E22" s="71"/>
      <c r="F22" s="88" t="e">
        <f t="shared" si="1"/>
        <v>#DIV/0!</v>
      </c>
      <c r="G22" s="72"/>
      <c r="H22" s="71"/>
      <c r="I22" s="71"/>
      <c r="J22" s="88" t="e">
        <f t="shared" si="2"/>
        <v>#DIV/0!</v>
      </c>
      <c r="K22" s="73"/>
      <c r="L22" s="71"/>
      <c r="M22" s="71"/>
      <c r="N22" s="88" t="e">
        <f t="shared" si="3"/>
        <v>#DIV/0!</v>
      </c>
      <c r="O22" s="69" t="e">
        <f t="shared" si="0"/>
        <v>#DIV/0!</v>
      </c>
    </row>
    <row r="23" spans="1:15" ht="15.75" customHeight="1">
      <c r="A23" s="20" t="s">
        <v>34</v>
      </c>
      <c r="B23" s="69">
        <v>300000</v>
      </c>
      <c r="C23" s="70">
        <v>200000</v>
      </c>
      <c r="D23" s="71">
        <v>116491.1</v>
      </c>
      <c r="E23" s="71">
        <v>0.4</v>
      </c>
      <c r="F23" s="88">
        <f t="shared" si="1"/>
        <v>58.2</v>
      </c>
      <c r="G23" s="72">
        <v>200000</v>
      </c>
      <c r="H23" s="71">
        <v>149693.87</v>
      </c>
      <c r="I23" s="71">
        <v>0.4</v>
      </c>
      <c r="J23" s="88">
        <f t="shared" si="2"/>
        <v>74.8</v>
      </c>
      <c r="K23" s="73">
        <v>197000</v>
      </c>
      <c r="L23" s="71">
        <v>187933.11</v>
      </c>
      <c r="M23" s="71">
        <v>0.4</v>
      </c>
      <c r="N23" s="88">
        <f t="shared" si="3"/>
        <v>95.4</v>
      </c>
      <c r="O23" s="69">
        <f t="shared" si="0"/>
        <v>62.6</v>
      </c>
    </row>
    <row r="24" spans="1:15" ht="15.75" customHeight="1">
      <c r="A24" s="20" t="s">
        <v>35</v>
      </c>
      <c r="B24" s="69">
        <v>967701</v>
      </c>
      <c r="C24" s="70">
        <v>1332504</v>
      </c>
      <c r="D24" s="71">
        <v>630786</v>
      </c>
      <c r="E24" s="71">
        <v>35466</v>
      </c>
      <c r="F24" s="88">
        <f t="shared" si="1"/>
        <v>50</v>
      </c>
      <c r="G24" s="72">
        <v>1332504</v>
      </c>
      <c r="H24" s="71">
        <v>946179</v>
      </c>
      <c r="I24" s="71">
        <v>53199</v>
      </c>
      <c r="J24" s="88">
        <f t="shared" si="2"/>
        <v>75</v>
      </c>
      <c r="K24" s="73">
        <v>1332504</v>
      </c>
      <c r="L24" s="71">
        <v>1261572</v>
      </c>
      <c r="M24" s="71">
        <v>70932</v>
      </c>
      <c r="N24" s="88">
        <f t="shared" si="3"/>
        <v>100</v>
      </c>
      <c r="O24" s="69">
        <f t="shared" si="0"/>
        <v>137.7</v>
      </c>
    </row>
    <row r="25" spans="1:15" ht="15.75" customHeight="1">
      <c r="A25" s="20" t="s">
        <v>36</v>
      </c>
      <c r="B25" s="69"/>
      <c r="C25" s="70"/>
      <c r="D25" s="71">
        <v>0</v>
      </c>
      <c r="E25" s="71">
        <v>0</v>
      </c>
      <c r="F25" s="88"/>
      <c r="G25" s="72"/>
      <c r="H25" s="71">
        <v>0</v>
      </c>
      <c r="I25" s="71">
        <v>0</v>
      </c>
      <c r="J25" s="88"/>
      <c r="K25" s="73"/>
      <c r="L25" s="71">
        <v>0</v>
      </c>
      <c r="M25" s="71">
        <v>0</v>
      </c>
      <c r="N25" s="88"/>
      <c r="O25" s="69" t="e">
        <f t="shared" si="0"/>
        <v>#DIV/0!</v>
      </c>
    </row>
    <row r="26" spans="1:15" ht="15.75" customHeight="1">
      <c r="A26" s="20" t="s">
        <v>37</v>
      </c>
      <c r="B26" s="69"/>
      <c r="C26" s="70"/>
      <c r="D26" s="71">
        <v>0</v>
      </c>
      <c r="E26" s="71">
        <v>0</v>
      </c>
      <c r="F26" s="88"/>
      <c r="G26" s="72"/>
      <c r="H26" s="71">
        <v>0</v>
      </c>
      <c r="I26" s="71">
        <v>0</v>
      </c>
      <c r="J26" s="88"/>
      <c r="K26" s="73"/>
      <c r="L26" s="71">
        <v>0</v>
      </c>
      <c r="M26" s="71">
        <v>0</v>
      </c>
      <c r="N26" s="88"/>
      <c r="O26" s="69" t="e">
        <f t="shared" si="0"/>
        <v>#DIV/0!</v>
      </c>
    </row>
    <row r="27" spans="1:15" ht="15.75" customHeight="1">
      <c r="A27" s="20" t="s">
        <v>38</v>
      </c>
      <c r="B27" s="69"/>
      <c r="C27" s="70"/>
      <c r="D27" s="71">
        <v>0</v>
      </c>
      <c r="E27" s="71">
        <v>0</v>
      </c>
      <c r="F27" s="88"/>
      <c r="G27" s="72"/>
      <c r="H27" s="71">
        <v>0</v>
      </c>
      <c r="I27" s="71">
        <v>0</v>
      </c>
      <c r="J27" s="88"/>
      <c r="K27" s="73"/>
      <c r="L27" s="71">
        <v>0</v>
      </c>
      <c r="M27" s="71">
        <v>0</v>
      </c>
      <c r="N27" s="88"/>
      <c r="O27" s="69" t="e">
        <f t="shared" si="0"/>
        <v>#DIV/0!</v>
      </c>
    </row>
    <row r="28" spans="1:15" ht="15.75" customHeight="1">
      <c r="A28" s="20" t="s">
        <v>39</v>
      </c>
      <c r="B28" s="69"/>
      <c r="C28" s="70"/>
      <c r="D28" s="71">
        <v>0</v>
      </c>
      <c r="E28" s="71">
        <v>0</v>
      </c>
      <c r="F28" s="88"/>
      <c r="G28" s="72"/>
      <c r="H28" s="71">
        <v>0</v>
      </c>
      <c r="I28" s="71">
        <v>0</v>
      </c>
      <c r="J28" s="88"/>
      <c r="K28" s="73"/>
      <c r="L28" s="71">
        <v>0</v>
      </c>
      <c r="M28" s="71">
        <v>0</v>
      </c>
      <c r="N28" s="88"/>
      <c r="O28" s="69" t="e">
        <f t="shared" si="0"/>
        <v>#DIV/0!</v>
      </c>
    </row>
    <row r="29" spans="1:15" ht="15.75" customHeight="1">
      <c r="A29" s="20" t="s">
        <v>40</v>
      </c>
      <c r="B29" s="69">
        <v>45000</v>
      </c>
      <c r="C29" s="70">
        <v>45000</v>
      </c>
      <c r="D29" s="71">
        <v>0</v>
      </c>
      <c r="E29" s="71">
        <v>0</v>
      </c>
      <c r="F29" s="88">
        <f t="shared" si="1"/>
        <v>0</v>
      </c>
      <c r="G29" s="72">
        <v>45000</v>
      </c>
      <c r="H29" s="71">
        <v>0</v>
      </c>
      <c r="I29" s="71">
        <v>0</v>
      </c>
      <c r="J29" s="88">
        <f t="shared" si="2"/>
        <v>0</v>
      </c>
      <c r="K29" s="73">
        <v>45000</v>
      </c>
      <c r="L29" s="71">
        <v>537924</v>
      </c>
      <c r="M29" s="71">
        <v>0</v>
      </c>
      <c r="N29" s="88">
        <f t="shared" si="3"/>
        <v>1195.4</v>
      </c>
      <c r="O29" s="69">
        <f t="shared" si="0"/>
        <v>1195.4</v>
      </c>
    </row>
    <row r="30" spans="1:15" ht="15.75" customHeight="1">
      <c r="A30" s="20" t="s">
        <v>41</v>
      </c>
      <c r="B30" s="74"/>
      <c r="C30" s="75"/>
      <c r="D30" s="76">
        <v>5.04</v>
      </c>
      <c r="E30" s="76">
        <v>0</v>
      </c>
      <c r="F30" s="89" t="e">
        <f>ROUND((D30+E30)/(C30/100),1)</f>
        <v>#DIV/0!</v>
      </c>
      <c r="G30" s="77"/>
      <c r="H30" s="76">
        <v>5.04</v>
      </c>
      <c r="I30" s="76">
        <v>0</v>
      </c>
      <c r="J30" s="89" t="e">
        <f>ROUND((H30+I30)/(G30/100),1)</f>
        <v>#DIV/0!</v>
      </c>
      <c r="K30" s="78"/>
      <c r="L30" s="76">
        <v>5.04</v>
      </c>
      <c r="M30" s="76">
        <v>0</v>
      </c>
      <c r="N30" s="89" t="e">
        <f>ROUND((L30+M30)/(K30/100),1)</f>
        <v>#DIV/0!</v>
      </c>
      <c r="O30" s="69" t="e">
        <f>ROUND((L30+M30)/(B30/100),1)</f>
        <v>#DIV/0!</v>
      </c>
    </row>
    <row r="31" spans="1:15" ht="15.75" customHeight="1" thickBot="1">
      <c r="A31" s="20" t="s">
        <v>32</v>
      </c>
      <c r="B31" s="69"/>
      <c r="C31" s="70"/>
      <c r="D31" s="71">
        <v>189.52</v>
      </c>
      <c r="E31" s="71">
        <v>0</v>
      </c>
      <c r="F31" s="88" t="e">
        <f>ROUND((D31+E31)/(C31/100),1)</f>
        <v>#DIV/0!</v>
      </c>
      <c r="G31" s="72"/>
      <c r="H31" s="71">
        <v>189.52</v>
      </c>
      <c r="I31" s="71">
        <v>0</v>
      </c>
      <c r="J31" s="88" t="e">
        <f>ROUND((H31+I31)/(G31/100),1)</f>
        <v>#DIV/0!</v>
      </c>
      <c r="K31" s="73">
        <v>500</v>
      </c>
      <c r="L31" s="71">
        <v>189.52</v>
      </c>
      <c r="M31" s="71">
        <v>0</v>
      </c>
      <c r="N31" s="88">
        <f>ROUND((L31+M31)/(K31/100),1)</f>
        <v>37.9</v>
      </c>
      <c r="O31" s="74" t="e">
        <f t="shared" si="0"/>
        <v>#DIV/0!</v>
      </c>
    </row>
    <row r="32" spans="1:15" ht="15.75" customHeight="1" thickBot="1">
      <c r="A32" s="22" t="s">
        <v>42</v>
      </c>
      <c r="B32" s="79"/>
      <c r="C32" s="80"/>
      <c r="D32" s="76">
        <v>0</v>
      </c>
      <c r="E32" s="76">
        <v>0</v>
      </c>
      <c r="F32" s="89"/>
      <c r="G32" s="81"/>
      <c r="H32" s="76">
        <v>0</v>
      </c>
      <c r="I32" s="76">
        <v>0</v>
      </c>
      <c r="J32" s="89"/>
      <c r="K32" s="76"/>
      <c r="L32" s="76">
        <v>0</v>
      </c>
      <c r="M32" s="76">
        <v>0</v>
      </c>
      <c r="N32" s="89"/>
      <c r="O32" s="90" t="e">
        <f t="shared" si="0"/>
        <v>#DIV/0!</v>
      </c>
    </row>
    <row r="33" spans="1:15" ht="15.75" customHeight="1" thickBot="1">
      <c r="A33" s="23" t="s">
        <v>43</v>
      </c>
      <c r="B33" s="82">
        <f>SUM(B5:B32)</f>
        <v>40681000</v>
      </c>
      <c r="C33" s="83">
        <f>SUM(C5:C32)</f>
        <v>40544193</v>
      </c>
      <c r="D33" s="83">
        <f>SUM(D5:D32)</f>
        <v>20694235.72</v>
      </c>
      <c r="E33" s="84">
        <f>SUM(E5:E32)</f>
        <v>2370708.32</v>
      </c>
      <c r="F33" s="90">
        <f t="shared" si="1"/>
        <v>56.9</v>
      </c>
      <c r="G33" s="82">
        <f>SUM(G5:G32)</f>
        <v>40544193</v>
      </c>
      <c r="H33" s="86">
        <f>SUM(H5:H32)</f>
        <v>27197636.02</v>
      </c>
      <c r="I33" s="86">
        <f>SUM(I5:I32)</f>
        <v>2907953.69</v>
      </c>
      <c r="J33" s="90">
        <f t="shared" si="2"/>
        <v>74.3</v>
      </c>
      <c r="K33" s="82">
        <f>SUM(K5:K30)</f>
        <v>42062293</v>
      </c>
      <c r="L33" s="86">
        <f>SUM(L5:L32)</f>
        <v>38296633.6</v>
      </c>
      <c r="M33" s="84">
        <f>SUM(M5:M32)</f>
        <v>3799381.83</v>
      </c>
      <c r="N33" s="90">
        <f t="shared" si="3"/>
        <v>100.1</v>
      </c>
      <c r="O33" s="90">
        <f t="shared" si="0"/>
        <v>103.5</v>
      </c>
    </row>
    <row r="36" spans="1:2" ht="15.75" thickBot="1">
      <c r="A36" s="50" t="s">
        <v>55</v>
      </c>
      <c r="B36" s="50"/>
    </row>
    <row r="37" spans="1:4" ht="15.75" thickBot="1">
      <c r="A37" s="51"/>
      <c r="B37" s="52" t="s">
        <v>10</v>
      </c>
      <c r="C37" s="53" t="s">
        <v>14</v>
      </c>
      <c r="D37" s="54" t="s">
        <v>15</v>
      </c>
    </row>
    <row r="38" spans="1:4" ht="15">
      <c r="A38" s="55" t="s">
        <v>56</v>
      </c>
      <c r="B38" s="56">
        <v>9159466.1</v>
      </c>
      <c r="C38" s="19">
        <v>8805101.1</v>
      </c>
      <c r="D38" s="57">
        <v>8471975.1</v>
      </c>
    </row>
    <row r="39" spans="1:4" ht="15">
      <c r="A39" s="55" t="s">
        <v>57</v>
      </c>
      <c r="B39" s="58">
        <v>4809</v>
      </c>
      <c r="C39" s="21">
        <v>4809</v>
      </c>
      <c r="D39" s="59">
        <v>4809</v>
      </c>
    </row>
    <row r="40" spans="1:4" ht="15">
      <c r="A40" s="55" t="s">
        <v>58</v>
      </c>
      <c r="B40" s="58">
        <v>334745.86</v>
      </c>
      <c r="C40" s="21">
        <v>342653.34</v>
      </c>
      <c r="D40" s="59">
        <v>326763.72</v>
      </c>
    </row>
    <row r="41" spans="1:4" ht="15">
      <c r="A41" s="55" t="s">
        <v>59</v>
      </c>
      <c r="B41" s="58">
        <v>0</v>
      </c>
      <c r="C41" s="21">
        <v>0</v>
      </c>
      <c r="D41" s="59">
        <v>0</v>
      </c>
    </row>
    <row r="42" spans="1:4" ht="15">
      <c r="A42" s="55" t="s">
        <v>60</v>
      </c>
      <c r="B42" s="58">
        <v>0</v>
      </c>
      <c r="C42" s="21">
        <v>0</v>
      </c>
      <c r="D42" s="59">
        <v>0</v>
      </c>
    </row>
    <row r="43" spans="1:4" ht="15.75" thickBot="1">
      <c r="A43" s="60" t="s">
        <v>61</v>
      </c>
      <c r="B43" s="61">
        <v>821603.6</v>
      </c>
      <c r="C43" s="62">
        <v>1775968.6</v>
      </c>
      <c r="D43" s="63">
        <v>1853787.41</v>
      </c>
    </row>
    <row r="44" spans="1:4" ht="15">
      <c r="A44" s="24"/>
      <c r="B44" s="495"/>
      <c r="C44" s="495"/>
      <c r="D44" s="495"/>
    </row>
    <row r="45" spans="1:4" ht="15">
      <c r="A45" s="24"/>
      <c r="B45" s="495"/>
      <c r="C45" s="495"/>
      <c r="D45" s="495"/>
    </row>
    <row r="49" spans="1:14" ht="16.5" thickBot="1">
      <c r="A49" s="2" t="s">
        <v>62</v>
      </c>
      <c r="B49" s="2" t="s">
        <v>1</v>
      </c>
      <c r="C49" s="2"/>
      <c r="F49" s="2"/>
      <c r="G49" s="2"/>
      <c r="J49" s="2"/>
      <c r="K49" s="2"/>
      <c r="N49" s="2"/>
    </row>
    <row r="50" spans="1:15" ht="15">
      <c r="A50" s="3" t="s">
        <v>2</v>
      </c>
      <c r="B50" s="4" t="s">
        <v>3</v>
      </c>
      <c r="C50" s="9" t="s">
        <v>4</v>
      </c>
      <c r="D50" s="91" t="s">
        <v>5</v>
      </c>
      <c r="E50" s="92"/>
      <c r="F50" s="93" t="s">
        <v>6</v>
      </c>
      <c r="G50" s="5" t="s">
        <v>4</v>
      </c>
      <c r="H50" s="6" t="s">
        <v>7</v>
      </c>
      <c r="I50" s="94"/>
      <c r="J50" s="93" t="s">
        <v>6</v>
      </c>
      <c r="K50" s="95" t="s">
        <v>4</v>
      </c>
      <c r="L50" s="6" t="s">
        <v>8</v>
      </c>
      <c r="M50" s="94"/>
      <c r="N50" s="93" t="s">
        <v>6</v>
      </c>
      <c r="O50" s="455" t="s">
        <v>106</v>
      </c>
    </row>
    <row r="51" spans="1:15" ht="15.75" thickBot="1">
      <c r="A51" s="11"/>
      <c r="B51" s="12" t="s">
        <v>9</v>
      </c>
      <c r="C51" s="16" t="s">
        <v>10</v>
      </c>
      <c r="D51" s="96" t="s">
        <v>11</v>
      </c>
      <c r="E51" s="15" t="s">
        <v>12</v>
      </c>
      <c r="F51" s="97" t="s">
        <v>13</v>
      </c>
      <c r="G51" s="13" t="s">
        <v>14</v>
      </c>
      <c r="H51" s="14" t="s">
        <v>11</v>
      </c>
      <c r="I51" s="98" t="s">
        <v>12</v>
      </c>
      <c r="J51" s="97" t="s">
        <v>13</v>
      </c>
      <c r="K51" s="99" t="s">
        <v>15</v>
      </c>
      <c r="L51" s="14" t="s">
        <v>11</v>
      </c>
      <c r="M51" s="98" t="s">
        <v>12</v>
      </c>
      <c r="N51" s="97" t="s">
        <v>13</v>
      </c>
      <c r="O51" s="456" t="s">
        <v>107</v>
      </c>
    </row>
    <row r="52" spans="1:15" ht="15">
      <c r="A52" s="100" t="s">
        <v>63</v>
      </c>
      <c r="B52" s="64"/>
      <c r="C52" s="65"/>
      <c r="D52" s="101">
        <v>0</v>
      </c>
      <c r="E52" s="102">
        <v>0</v>
      </c>
      <c r="F52" s="103"/>
      <c r="G52" s="104"/>
      <c r="H52" s="105">
        <v>0</v>
      </c>
      <c r="I52" s="106">
        <v>0</v>
      </c>
      <c r="J52" s="103"/>
      <c r="K52" s="107"/>
      <c r="L52" s="105">
        <v>0</v>
      </c>
      <c r="M52" s="106">
        <v>0</v>
      </c>
      <c r="N52" s="103"/>
      <c r="O52" s="64" t="e">
        <f aca="true" t="shared" si="4" ref="O52:O83">ROUND((L52+M52)/(B52/100),1)</f>
        <v>#DIV/0!</v>
      </c>
    </row>
    <row r="53" spans="1:15" ht="15">
      <c r="A53" s="108" t="s">
        <v>64</v>
      </c>
      <c r="B53" s="69">
        <v>15440000</v>
      </c>
      <c r="C53" s="70">
        <v>15440000</v>
      </c>
      <c r="D53" s="109">
        <v>10063479.62</v>
      </c>
      <c r="E53" s="110">
        <v>1412580.65</v>
      </c>
      <c r="F53" s="111">
        <f>ROUND((D53+E53)/(C53/100),1)</f>
        <v>74.3</v>
      </c>
      <c r="G53" s="112">
        <v>15440000</v>
      </c>
      <c r="H53" s="113">
        <v>11288243.62</v>
      </c>
      <c r="I53" s="114">
        <v>1792367.27</v>
      </c>
      <c r="J53" s="111">
        <f>ROUND((H53+I53)/(G53/100),1)</f>
        <v>84.7</v>
      </c>
      <c r="K53" s="115">
        <v>17240000</v>
      </c>
      <c r="L53" s="113">
        <v>15851652.62</v>
      </c>
      <c r="M53" s="114">
        <v>2327864.79</v>
      </c>
      <c r="N53" s="111">
        <f>ROUND((L53+M53)/(K53/100),1)</f>
        <v>105.4</v>
      </c>
      <c r="O53" s="64">
        <f t="shared" si="4"/>
        <v>117.7</v>
      </c>
    </row>
    <row r="54" spans="1:15" ht="15">
      <c r="A54" s="108" t="s">
        <v>65</v>
      </c>
      <c r="B54" s="69"/>
      <c r="C54" s="70"/>
      <c r="D54" s="109">
        <v>0</v>
      </c>
      <c r="E54" s="110">
        <v>0</v>
      </c>
      <c r="F54" s="111"/>
      <c r="G54" s="112"/>
      <c r="H54" s="113">
        <v>0</v>
      </c>
      <c r="I54" s="114">
        <v>0</v>
      </c>
      <c r="J54" s="111"/>
      <c r="K54" s="115"/>
      <c r="L54" s="113">
        <v>0</v>
      </c>
      <c r="M54" s="114">
        <v>0</v>
      </c>
      <c r="N54" s="111"/>
      <c r="O54" s="64" t="e">
        <f t="shared" si="4"/>
        <v>#DIV/0!</v>
      </c>
    </row>
    <row r="55" spans="1:15" ht="15">
      <c r="A55" s="108" t="s">
        <v>66</v>
      </c>
      <c r="B55" s="69">
        <v>4000000</v>
      </c>
      <c r="C55" s="70">
        <v>4000000</v>
      </c>
      <c r="D55" s="109">
        <v>0</v>
      </c>
      <c r="E55" s="110">
        <v>1663499.91</v>
      </c>
      <c r="F55" s="111">
        <f>ROUND((D55+E55)/(C55/100),1)</f>
        <v>41.6</v>
      </c>
      <c r="G55" s="112">
        <v>4000000</v>
      </c>
      <c r="H55" s="113">
        <v>0</v>
      </c>
      <c r="I55" s="114">
        <v>1767559.57</v>
      </c>
      <c r="J55" s="111">
        <f>ROUND((H55+I55)/(G55/100),1)</f>
        <v>44.2</v>
      </c>
      <c r="K55" s="115">
        <v>2200000</v>
      </c>
      <c r="L55" s="113">
        <v>0</v>
      </c>
      <c r="M55" s="114">
        <v>2188249.96</v>
      </c>
      <c r="N55" s="111">
        <f>ROUND((L55+M55)/(K55/100),1)</f>
        <v>99.5</v>
      </c>
      <c r="O55" s="64">
        <f t="shared" si="4"/>
        <v>54.7</v>
      </c>
    </row>
    <row r="56" spans="1:15" ht="15">
      <c r="A56" s="108" t="s">
        <v>67</v>
      </c>
      <c r="B56" s="69"/>
      <c r="C56" s="70"/>
      <c r="D56" s="109">
        <v>0</v>
      </c>
      <c r="E56" s="110">
        <v>0</v>
      </c>
      <c r="F56" s="111"/>
      <c r="G56" s="112"/>
      <c r="H56" s="113">
        <v>0</v>
      </c>
      <c r="I56" s="114">
        <v>0</v>
      </c>
      <c r="J56" s="111"/>
      <c r="K56" s="115"/>
      <c r="L56" s="113">
        <v>0</v>
      </c>
      <c r="M56" s="114">
        <v>0</v>
      </c>
      <c r="N56" s="111"/>
      <c r="O56" s="64" t="e">
        <f t="shared" si="4"/>
        <v>#DIV/0!</v>
      </c>
    </row>
    <row r="57" spans="1:15" ht="15">
      <c r="A57" s="108" t="s">
        <v>68</v>
      </c>
      <c r="B57" s="69"/>
      <c r="C57" s="70"/>
      <c r="D57" s="109">
        <v>0</v>
      </c>
      <c r="E57" s="110">
        <v>0</v>
      </c>
      <c r="F57" s="111"/>
      <c r="G57" s="112"/>
      <c r="H57" s="113">
        <v>0</v>
      </c>
      <c r="I57" s="114">
        <v>0</v>
      </c>
      <c r="J57" s="111"/>
      <c r="K57" s="115"/>
      <c r="L57" s="113">
        <v>0</v>
      </c>
      <c r="M57" s="114">
        <v>0</v>
      </c>
      <c r="N57" s="111"/>
      <c r="O57" s="64" t="e">
        <f t="shared" si="4"/>
        <v>#DIV/0!</v>
      </c>
    </row>
    <row r="58" spans="1:15" ht="15">
      <c r="A58" s="108" t="s">
        <v>69</v>
      </c>
      <c r="B58" s="69"/>
      <c r="C58" s="70"/>
      <c r="D58" s="109">
        <v>0</v>
      </c>
      <c r="E58" s="110">
        <v>0</v>
      </c>
      <c r="F58" s="111"/>
      <c r="G58" s="112"/>
      <c r="H58" s="113">
        <v>0</v>
      </c>
      <c r="I58" s="114">
        <v>0</v>
      </c>
      <c r="J58" s="111"/>
      <c r="K58" s="115"/>
      <c r="L58" s="113">
        <v>0</v>
      </c>
      <c r="M58" s="114">
        <v>0</v>
      </c>
      <c r="N58" s="111"/>
      <c r="O58" s="64" t="e">
        <f t="shared" si="4"/>
        <v>#DIV/0!</v>
      </c>
    </row>
    <row r="59" spans="1:15" ht="15">
      <c r="A59" s="108" t="s">
        <v>70</v>
      </c>
      <c r="B59" s="69"/>
      <c r="C59" s="70"/>
      <c r="D59" s="109">
        <v>0</v>
      </c>
      <c r="E59" s="110">
        <v>0</v>
      </c>
      <c r="F59" s="111"/>
      <c r="G59" s="112"/>
      <c r="H59" s="113">
        <v>0</v>
      </c>
      <c r="I59" s="114">
        <v>0</v>
      </c>
      <c r="J59" s="111"/>
      <c r="K59" s="115"/>
      <c r="L59" s="113">
        <v>0</v>
      </c>
      <c r="M59" s="114">
        <v>0</v>
      </c>
      <c r="N59" s="111"/>
      <c r="O59" s="64" t="e">
        <f t="shared" si="4"/>
        <v>#DIV/0!</v>
      </c>
    </row>
    <row r="60" spans="1:15" ht="15">
      <c r="A60" s="108" t="s">
        <v>71</v>
      </c>
      <c r="B60" s="69"/>
      <c r="C60" s="70"/>
      <c r="D60" s="109">
        <v>0</v>
      </c>
      <c r="E60" s="110">
        <v>0</v>
      </c>
      <c r="F60" s="111"/>
      <c r="G60" s="112"/>
      <c r="H60" s="113">
        <v>0</v>
      </c>
      <c r="I60" s="114">
        <v>0</v>
      </c>
      <c r="J60" s="111"/>
      <c r="K60" s="115"/>
      <c r="L60" s="113">
        <v>0</v>
      </c>
      <c r="M60" s="114">
        <v>0</v>
      </c>
      <c r="N60" s="111"/>
      <c r="O60" s="64" t="e">
        <f t="shared" si="4"/>
        <v>#DIV/0!</v>
      </c>
    </row>
    <row r="61" spans="1:15" ht="15">
      <c r="A61" s="108" t="s">
        <v>72</v>
      </c>
      <c r="B61" s="69"/>
      <c r="C61" s="70"/>
      <c r="D61" s="109">
        <v>0</v>
      </c>
      <c r="E61" s="110">
        <v>0</v>
      </c>
      <c r="F61" s="111"/>
      <c r="G61" s="112"/>
      <c r="H61" s="113">
        <v>0</v>
      </c>
      <c r="I61" s="114">
        <v>0</v>
      </c>
      <c r="J61" s="111"/>
      <c r="K61" s="115"/>
      <c r="L61" s="113">
        <v>0</v>
      </c>
      <c r="M61" s="114">
        <v>0</v>
      </c>
      <c r="N61" s="111"/>
      <c r="O61" s="64" t="e">
        <f t="shared" si="4"/>
        <v>#DIV/0!</v>
      </c>
    </row>
    <row r="62" spans="1:15" ht="15">
      <c r="A62" s="108" t="s">
        <v>73</v>
      </c>
      <c r="B62" s="69"/>
      <c r="C62" s="70"/>
      <c r="D62" s="109">
        <v>0</v>
      </c>
      <c r="E62" s="110">
        <v>0</v>
      </c>
      <c r="F62" s="111"/>
      <c r="G62" s="112"/>
      <c r="H62" s="113">
        <v>0</v>
      </c>
      <c r="I62" s="114">
        <v>0</v>
      </c>
      <c r="J62" s="111"/>
      <c r="K62" s="115"/>
      <c r="L62" s="113">
        <v>0</v>
      </c>
      <c r="M62" s="114">
        <v>0</v>
      </c>
      <c r="N62" s="111"/>
      <c r="O62" s="64" t="e">
        <f t="shared" si="4"/>
        <v>#DIV/0!</v>
      </c>
    </row>
    <row r="63" spans="1:15" ht="15">
      <c r="A63" s="108" t="s">
        <v>74</v>
      </c>
      <c r="B63" s="69"/>
      <c r="C63" s="70"/>
      <c r="D63" s="109">
        <v>0</v>
      </c>
      <c r="E63" s="110">
        <v>0</v>
      </c>
      <c r="F63" s="111"/>
      <c r="G63" s="112"/>
      <c r="H63" s="113">
        <v>0</v>
      </c>
      <c r="I63" s="114">
        <v>0</v>
      </c>
      <c r="J63" s="111"/>
      <c r="K63" s="115"/>
      <c r="L63" s="113">
        <v>0</v>
      </c>
      <c r="M63" s="114">
        <v>0</v>
      </c>
      <c r="N63" s="111"/>
      <c r="O63" s="64" t="e">
        <f t="shared" si="4"/>
        <v>#DIV/0!</v>
      </c>
    </row>
    <row r="64" spans="1:15" ht="15">
      <c r="A64" s="108" t="s">
        <v>75</v>
      </c>
      <c r="B64" s="69"/>
      <c r="C64" s="70"/>
      <c r="D64" s="109">
        <v>0</v>
      </c>
      <c r="E64" s="110">
        <v>0</v>
      </c>
      <c r="F64" s="111"/>
      <c r="G64" s="112"/>
      <c r="H64" s="113">
        <v>0</v>
      </c>
      <c r="I64" s="114">
        <v>0</v>
      </c>
      <c r="J64" s="111"/>
      <c r="K64" s="115"/>
      <c r="L64" s="113">
        <v>0</v>
      </c>
      <c r="M64" s="114">
        <v>0</v>
      </c>
      <c r="N64" s="111"/>
      <c r="O64" s="64" t="e">
        <f t="shared" si="4"/>
        <v>#DIV/0!</v>
      </c>
    </row>
    <row r="65" spans="1:15" ht="15">
      <c r="A65" s="108" t="s">
        <v>76</v>
      </c>
      <c r="B65" s="69"/>
      <c r="C65" s="70"/>
      <c r="D65" s="109">
        <v>0</v>
      </c>
      <c r="E65" s="110">
        <v>0</v>
      </c>
      <c r="F65" s="111"/>
      <c r="G65" s="112"/>
      <c r="H65" s="113">
        <v>0</v>
      </c>
      <c r="I65" s="114">
        <v>0</v>
      </c>
      <c r="J65" s="111"/>
      <c r="K65" s="115"/>
      <c r="L65" s="113">
        <v>0</v>
      </c>
      <c r="M65" s="114">
        <v>0</v>
      </c>
      <c r="N65" s="111"/>
      <c r="O65" s="64" t="e">
        <f t="shared" si="4"/>
        <v>#DIV/0!</v>
      </c>
    </row>
    <row r="66" spans="1:15" ht="15">
      <c r="A66" s="108" t="s">
        <v>77</v>
      </c>
      <c r="B66" s="69"/>
      <c r="C66" s="70"/>
      <c r="D66" s="109">
        <v>0</v>
      </c>
      <c r="E66" s="110">
        <v>0</v>
      </c>
      <c r="F66" s="111"/>
      <c r="G66" s="112"/>
      <c r="H66" s="113">
        <v>0</v>
      </c>
      <c r="I66" s="114">
        <v>0</v>
      </c>
      <c r="J66" s="111"/>
      <c r="K66" s="115"/>
      <c r="L66" s="113">
        <v>0</v>
      </c>
      <c r="M66" s="114">
        <v>0</v>
      </c>
      <c r="N66" s="111"/>
      <c r="O66" s="64" t="e">
        <f t="shared" si="4"/>
        <v>#DIV/0!</v>
      </c>
    </row>
    <row r="67" spans="1:15" ht="15">
      <c r="A67" s="108" t="s">
        <v>78</v>
      </c>
      <c r="B67" s="69"/>
      <c r="C67" s="70"/>
      <c r="D67" s="109">
        <v>0</v>
      </c>
      <c r="E67" s="110">
        <v>0</v>
      </c>
      <c r="F67" s="111"/>
      <c r="G67" s="112"/>
      <c r="H67" s="113">
        <v>0</v>
      </c>
      <c r="I67" s="114">
        <v>0</v>
      </c>
      <c r="J67" s="111"/>
      <c r="K67" s="115"/>
      <c r="L67" s="113">
        <v>248438.8</v>
      </c>
      <c r="M67" s="114">
        <v>6868.39</v>
      </c>
      <c r="N67" s="111" t="e">
        <f>ROUND((L67+M67)/(K67/100),1)</f>
        <v>#DIV/0!</v>
      </c>
      <c r="O67" s="64" t="e">
        <f t="shared" si="4"/>
        <v>#DIV/0!</v>
      </c>
    </row>
    <row r="68" spans="1:15" ht="15">
      <c r="A68" s="108" t="s">
        <v>79</v>
      </c>
      <c r="B68" s="69">
        <v>200000</v>
      </c>
      <c r="C68" s="70">
        <v>200000</v>
      </c>
      <c r="D68" s="109">
        <v>145901.41</v>
      </c>
      <c r="E68" s="110">
        <v>-3.57</v>
      </c>
      <c r="F68" s="111">
        <f>ROUND((D68+E68)/(C68/100),1)</f>
        <v>72.9</v>
      </c>
      <c r="G68" s="112">
        <v>200000</v>
      </c>
      <c r="H68" s="113">
        <v>157030.48</v>
      </c>
      <c r="I68" s="114">
        <v>-4.19</v>
      </c>
      <c r="J68" s="111">
        <f>ROUND((H68+I68)/(G68/100),1)</f>
        <v>78.5</v>
      </c>
      <c r="K68" s="115">
        <v>200000</v>
      </c>
      <c r="L68" s="113">
        <v>212497.23</v>
      </c>
      <c r="M68" s="114">
        <v>-4.36</v>
      </c>
      <c r="N68" s="111">
        <f>ROUND((L68+M68)/(K68/100),1)</f>
        <v>106.2</v>
      </c>
      <c r="O68" s="64">
        <f t="shared" si="4"/>
        <v>106.2</v>
      </c>
    </row>
    <row r="69" spans="1:15" ht="15">
      <c r="A69" s="108" t="s">
        <v>80</v>
      </c>
      <c r="B69" s="69">
        <v>1000</v>
      </c>
      <c r="C69" s="70">
        <v>1000</v>
      </c>
      <c r="D69" s="109">
        <v>173.28</v>
      </c>
      <c r="E69" s="110">
        <v>0</v>
      </c>
      <c r="F69" s="111">
        <f>ROUND((D69+E69)/(C69/100),1)</f>
        <v>17.3</v>
      </c>
      <c r="G69" s="112">
        <v>1000</v>
      </c>
      <c r="H69" s="113">
        <v>330.2</v>
      </c>
      <c r="I69" s="114">
        <v>0</v>
      </c>
      <c r="J69" s="111">
        <f>ROUND((H69+I69)/(G69/100),1)</f>
        <v>33</v>
      </c>
      <c r="K69" s="115">
        <v>1000</v>
      </c>
      <c r="L69" s="113">
        <v>733.5</v>
      </c>
      <c r="M69" s="114">
        <v>0</v>
      </c>
      <c r="N69" s="111">
        <f>ROUND((L69+M69)/(K69/100),1)</f>
        <v>73.4</v>
      </c>
      <c r="O69" s="64">
        <f t="shared" si="4"/>
        <v>73.4</v>
      </c>
    </row>
    <row r="70" spans="1:15" ht="15">
      <c r="A70" s="108" t="s">
        <v>81</v>
      </c>
      <c r="B70" s="69"/>
      <c r="C70" s="70"/>
      <c r="D70" s="109">
        <v>0</v>
      </c>
      <c r="E70" s="110">
        <v>0</v>
      </c>
      <c r="F70" s="111"/>
      <c r="G70" s="112"/>
      <c r="H70" s="113">
        <v>0</v>
      </c>
      <c r="I70" s="114">
        <v>0</v>
      </c>
      <c r="J70" s="111"/>
      <c r="K70" s="115"/>
      <c r="L70" s="113">
        <v>0</v>
      </c>
      <c r="M70" s="114">
        <v>0</v>
      </c>
      <c r="N70" s="111"/>
      <c r="O70" s="64" t="e">
        <f t="shared" si="4"/>
        <v>#DIV/0!</v>
      </c>
    </row>
    <row r="71" spans="1:15" ht="15">
      <c r="A71" s="108" t="s">
        <v>82</v>
      </c>
      <c r="B71" s="69"/>
      <c r="C71" s="70"/>
      <c r="D71" s="109">
        <v>0</v>
      </c>
      <c r="E71" s="110">
        <v>0</v>
      </c>
      <c r="F71" s="111"/>
      <c r="G71" s="112"/>
      <c r="H71" s="113">
        <v>0</v>
      </c>
      <c r="I71" s="114">
        <v>0</v>
      </c>
      <c r="J71" s="111"/>
      <c r="K71" s="115"/>
      <c r="L71" s="113">
        <v>0</v>
      </c>
      <c r="M71" s="114">
        <v>0</v>
      </c>
      <c r="N71" s="111"/>
      <c r="O71" s="64" t="e">
        <f t="shared" si="4"/>
        <v>#DIV/0!</v>
      </c>
    </row>
    <row r="72" spans="1:15" ht="15">
      <c r="A72" s="108" t="s">
        <v>83</v>
      </c>
      <c r="B72" s="69"/>
      <c r="C72" s="70"/>
      <c r="D72" s="109">
        <v>0</v>
      </c>
      <c r="E72" s="110">
        <v>0</v>
      </c>
      <c r="F72" s="111"/>
      <c r="G72" s="112"/>
      <c r="H72" s="113">
        <v>0</v>
      </c>
      <c r="I72" s="114">
        <v>0</v>
      </c>
      <c r="J72" s="111"/>
      <c r="K72" s="115"/>
      <c r="L72" s="113">
        <v>0</v>
      </c>
      <c r="M72" s="114">
        <v>0</v>
      </c>
      <c r="N72" s="111"/>
      <c r="O72" s="64" t="e">
        <f t="shared" si="4"/>
        <v>#DIV/0!</v>
      </c>
    </row>
    <row r="73" spans="1:15" ht="15">
      <c r="A73" s="116" t="s">
        <v>84</v>
      </c>
      <c r="B73" s="117">
        <f>SUM(B52:B72)</f>
        <v>19641000</v>
      </c>
      <c r="C73" s="118">
        <f>SUM(C52:C72)</f>
        <v>19641000</v>
      </c>
      <c r="D73" s="119">
        <f>SUM(D52:D72)</f>
        <v>10209554.309999999</v>
      </c>
      <c r="E73" s="120">
        <f>SUM(E52:E72)</f>
        <v>3076076.9899999998</v>
      </c>
      <c r="F73" s="111">
        <f>ROUND((D73+E73)/(C73/100),1)</f>
        <v>67.6</v>
      </c>
      <c r="G73" s="121">
        <f>SUM(G52:G72)</f>
        <v>19641000</v>
      </c>
      <c r="H73" s="122">
        <f>SUM(H52:H72)</f>
        <v>11445604.299999999</v>
      </c>
      <c r="I73" s="123">
        <f>SUM(I52:I72)</f>
        <v>3559922.65</v>
      </c>
      <c r="J73" s="111">
        <f>ROUND((H73+I73)/(G73/100),1)</f>
        <v>76.4</v>
      </c>
      <c r="K73" s="121">
        <f>SUM(K52:K72)</f>
        <v>19641000</v>
      </c>
      <c r="L73" s="122">
        <f>SUM(L52:L72)</f>
        <v>16313322.15</v>
      </c>
      <c r="M73" s="123">
        <f>SUM(M52:M72)</f>
        <v>4522978.779999999</v>
      </c>
      <c r="N73" s="111">
        <f>ROUND((L73+M73)/(K73/100),1)</f>
        <v>106.1</v>
      </c>
      <c r="O73" s="64">
        <f t="shared" si="4"/>
        <v>106.1</v>
      </c>
    </row>
    <row r="74" spans="1:15" ht="15">
      <c r="A74" s="108" t="s">
        <v>85</v>
      </c>
      <c r="B74" s="74"/>
      <c r="C74" s="75"/>
      <c r="D74" s="124"/>
      <c r="E74" s="125"/>
      <c r="F74" s="111"/>
      <c r="G74" s="126"/>
      <c r="H74" s="127"/>
      <c r="I74" s="128"/>
      <c r="J74" s="111"/>
      <c r="K74" s="129"/>
      <c r="L74" s="127"/>
      <c r="M74" s="128"/>
      <c r="N74" s="111"/>
      <c r="O74" s="64" t="e">
        <f t="shared" si="4"/>
        <v>#DIV/0!</v>
      </c>
    </row>
    <row r="75" spans="1:15" ht="15">
      <c r="A75" s="108" t="s">
        <v>86</v>
      </c>
      <c r="B75" s="74">
        <v>18360000</v>
      </c>
      <c r="C75" s="75">
        <v>18223193</v>
      </c>
      <c r="D75" s="124">
        <v>9341598</v>
      </c>
      <c r="E75" s="125">
        <v>0</v>
      </c>
      <c r="F75" s="130">
        <f>ROUND((D75+E75)/(C75/100),1)</f>
        <v>51.3</v>
      </c>
      <c r="G75" s="126">
        <v>18223193</v>
      </c>
      <c r="H75" s="127">
        <v>14426695</v>
      </c>
      <c r="I75" s="128">
        <v>0</v>
      </c>
      <c r="J75" s="130">
        <f>ROUND((H75+I75)/(G75/100),1)</f>
        <v>79.2</v>
      </c>
      <c r="K75" s="129">
        <v>19741793</v>
      </c>
      <c r="L75" s="127">
        <v>19741793</v>
      </c>
      <c r="M75" s="128">
        <v>0</v>
      </c>
      <c r="N75" s="130">
        <f>ROUND((L75+M75)/(K75/100),1)</f>
        <v>100</v>
      </c>
      <c r="O75" s="64">
        <f t="shared" si="4"/>
        <v>107.5</v>
      </c>
    </row>
    <row r="76" spans="1:15" ht="15">
      <c r="A76" s="116" t="s">
        <v>87</v>
      </c>
      <c r="B76" s="69">
        <v>320000</v>
      </c>
      <c r="C76" s="70">
        <v>320000</v>
      </c>
      <c r="D76" s="109">
        <v>159996</v>
      </c>
      <c r="E76" s="110">
        <v>0</v>
      </c>
      <c r="F76" s="130">
        <f>ROUND((D76+E76)/(C76/100),1)</f>
        <v>50</v>
      </c>
      <c r="G76" s="112">
        <v>320000</v>
      </c>
      <c r="H76" s="113">
        <v>239994</v>
      </c>
      <c r="I76" s="114">
        <v>0</v>
      </c>
      <c r="J76" s="130">
        <f>ROUND((H76+I76)/(G76/100),1)</f>
        <v>75</v>
      </c>
      <c r="K76" s="112">
        <v>320000</v>
      </c>
      <c r="L76" s="113">
        <v>320000</v>
      </c>
      <c r="M76" s="114">
        <v>0</v>
      </c>
      <c r="N76" s="130">
        <f>ROUND((L76+M76)/(K76/100),1)</f>
        <v>100</v>
      </c>
      <c r="O76" s="64">
        <f t="shared" si="4"/>
        <v>100</v>
      </c>
    </row>
    <row r="77" spans="1:15" ht="15">
      <c r="A77" s="108" t="s">
        <v>88</v>
      </c>
      <c r="B77" s="69">
        <v>2360000</v>
      </c>
      <c r="C77" s="70">
        <v>2360000</v>
      </c>
      <c r="D77" s="109">
        <v>945530</v>
      </c>
      <c r="E77" s="110">
        <v>0</v>
      </c>
      <c r="F77" s="130">
        <f>ROUND((D77+E77)/(C77/100),1)</f>
        <v>40.1</v>
      </c>
      <c r="G77" s="112">
        <v>2360000</v>
      </c>
      <c r="H77" s="113">
        <v>945530</v>
      </c>
      <c r="I77" s="114">
        <v>0</v>
      </c>
      <c r="J77" s="130">
        <f>ROUND((H77+I77)/(G77/100),1)</f>
        <v>40.1</v>
      </c>
      <c r="K77" s="112">
        <v>2360000</v>
      </c>
      <c r="L77" s="113">
        <v>1445530</v>
      </c>
      <c r="M77" s="114">
        <v>0</v>
      </c>
      <c r="N77" s="130">
        <f>ROUND((L77+M77)/(K77/100),1)</f>
        <v>61.3</v>
      </c>
      <c r="O77" s="64">
        <f t="shared" si="4"/>
        <v>61.3</v>
      </c>
    </row>
    <row r="78" spans="1:15" ht="15">
      <c r="A78" s="108" t="s">
        <v>89</v>
      </c>
      <c r="B78" s="69"/>
      <c r="C78" s="70"/>
      <c r="D78" s="109"/>
      <c r="E78" s="110"/>
      <c r="F78" s="111"/>
      <c r="G78" s="112"/>
      <c r="H78" s="113"/>
      <c r="I78" s="114"/>
      <c r="J78" s="111"/>
      <c r="K78" s="112"/>
      <c r="L78" s="113"/>
      <c r="M78" s="114"/>
      <c r="N78" s="111"/>
      <c r="O78" s="64" t="e">
        <f t="shared" si="4"/>
        <v>#DIV/0!</v>
      </c>
    </row>
    <row r="79" spans="1:15" ht="15">
      <c r="A79" s="108" t="s">
        <v>90</v>
      </c>
      <c r="B79" s="69"/>
      <c r="C79" s="70"/>
      <c r="D79" s="109"/>
      <c r="E79" s="110"/>
      <c r="F79" s="130"/>
      <c r="G79" s="112"/>
      <c r="H79" s="113"/>
      <c r="I79" s="114"/>
      <c r="J79" s="130"/>
      <c r="K79" s="112"/>
      <c r="L79" s="113"/>
      <c r="M79" s="114"/>
      <c r="N79" s="130"/>
      <c r="O79" s="64" t="e">
        <f t="shared" si="4"/>
        <v>#DIV/0!</v>
      </c>
    </row>
    <row r="80" spans="1:15" ht="15">
      <c r="A80" s="116" t="s">
        <v>91</v>
      </c>
      <c r="B80" s="69"/>
      <c r="C80" s="70"/>
      <c r="D80" s="109"/>
      <c r="E80" s="110"/>
      <c r="F80" s="130"/>
      <c r="G80" s="112"/>
      <c r="H80" s="113"/>
      <c r="I80" s="114"/>
      <c r="J80" s="130"/>
      <c r="K80" s="112"/>
      <c r="L80" s="113"/>
      <c r="M80" s="114"/>
      <c r="N80" s="130"/>
      <c r="O80" s="64" t="e">
        <f t="shared" si="4"/>
        <v>#DIV/0!</v>
      </c>
    </row>
    <row r="81" spans="1:15" ht="15">
      <c r="A81" s="116" t="s">
        <v>92</v>
      </c>
      <c r="B81" s="117">
        <f>SUM(B75:B80)</f>
        <v>21040000</v>
      </c>
      <c r="C81" s="118">
        <f>SUM(C75:C80)</f>
        <v>20903193</v>
      </c>
      <c r="D81" s="119">
        <f>SUM(D75:D80)</f>
        <v>10447124</v>
      </c>
      <c r="E81" s="120">
        <f>SUM(E75:E80)</f>
        <v>0</v>
      </c>
      <c r="F81" s="111">
        <f>ROUND((D81+E81)/(C81/100),1)</f>
        <v>50</v>
      </c>
      <c r="G81" s="121">
        <f>SUM(G75:G80)</f>
        <v>20903193</v>
      </c>
      <c r="H81" s="122">
        <f>SUM(H75:H80)</f>
        <v>15612219</v>
      </c>
      <c r="I81" s="123">
        <f>SUM(I75:I80)</f>
        <v>0</v>
      </c>
      <c r="J81" s="111">
        <f>ROUND((H81+I81)/(G81/100),1)</f>
        <v>74.7</v>
      </c>
      <c r="K81" s="121">
        <f>SUM(K75:K80)</f>
        <v>22421793</v>
      </c>
      <c r="L81" s="122">
        <f>SUM(L75:L80)</f>
        <v>21507323</v>
      </c>
      <c r="M81" s="123">
        <f>SUM(M75:M80)</f>
        <v>0</v>
      </c>
      <c r="N81" s="111">
        <f>ROUND((L81+M81)/(K81/100),1)</f>
        <v>95.9</v>
      </c>
      <c r="O81" s="64">
        <f t="shared" si="4"/>
        <v>102.2</v>
      </c>
    </row>
    <row r="82" spans="1:15" ht="15.75" thickBot="1">
      <c r="A82" s="131" t="s">
        <v>93</v>
      </c>
      <c r="B82" s="132">
        <f>B73+B81</f>
        <v>40681000</v>
      </c>
      <c r="C82" s="133">
        <f>C73+C81</f>
        <v>40544193</v>
      </c>
      <c r="D82" s="134">
        <f>D73+D81</f>
        <v>20656678.31</v>
      </c>
      <c r="E82" s="135">
        <f>E73+E81</f>
        <v>3076076.9899999998</v>
      </c>
      <c r="F82" s="130">
        <f>ROUND((D82+E82)/(C82/100),1)</f>
        <v>58.5</v>
      </c>
      <c r="G82" s="136">
        <f>G73+G81</f>
        <v>40544193</v>
      </c>
      <c r="H82" s="137">
        <f>H73+H81</f>
        <v>27057823.299999997</v>
      </c>
      <c r="I82" s="137">
        <f>I73+I81</f>
        <v>3559922.65</v>
      </c>
      <c r="J82" s="130">
        <f>ROUND((H82+I82)/(G82/100),1)</f>
        <v>75.5</v>
      </c>
      <c r="K82" s="136">
        <f>K73+K81</f>
        <v>42062793</v>
      </c>
      <c r="L82" s="137">
        <f>L73+L81</f>
        <v>37820645.15</v>
      </c>
      <c r="M82" s="138">
        <f>M73+M81</f>
        <v>4522978.779999999</v>
      </c>
      <c r="N82" s="130">
        <f>ROUND((L82+M82)/(K82/100),1)</f>
        <v>100.7</v>
      </c>
      <c r="O82" s="457">
        <f t="shared" si="4"/>
        <v>104.1</v>
      </c>
    </row>
    <row r="83" spans="1:15" ht="15.75" thickBot="1">
      <c r="A83" s="139" t="s">
        <v>94</v>
      </c>
      <c r="B83" s="82">
        <f>B82-B33</f>
        <v>0</v>
      </c>
      <c r="C83" s="82">
        <f>C82-C33</f>
        <v>0</v>
      </c>
      <c r="D83" s="82">
        <f>D82-D33</f>
        <v>-37557.41000000015</v>
      </c>
      <c r="E83" s="82">
        <f>E82-E33</f>
        <v>705368.6699999999</v>
      </c>
      <c r="F83" s="85" t="e">
        <f>ROUND((D83+E83)/(C83/100),1)</f>
        <v>#DIV/0!</v>
      </c>
      <c r="G83" s="82">
        <f>G82-G33</f>
        <v>0</v>
      </c>
      <c r="H83" s="82">
        <f>H82-H33</f>
        <v>-139812.72000000253</v>
      </c>
      <c r="I83" s="82">
        <f>I82-I33</f>
        <v>651968.96</v>
      </c>
      <c r="J83" s="85" t="e">
        <f>ROUND((H83+I83)/(G83/100),1)</f>
        <v>#DIV/0!</v>
      </c>
      <c r="K83" s="82">
        <f>K82-K33</f>
        <v>500</v>
      </c>
      <c r="L83" s="82">
        <f>L82-L33</f>
        <v>-475988.450000003</v>
      </c>
      <c r="M83" s="82">
        <f>M82-M33</f>
        <v>723596.9499999993</v>
      </c>
      <c r="N83" s="85">
        <f>ROUND((L83+M83)/(K83/100),1)</f>
        <v>49521.7</v>
      </c>
      <c r="O83" s="90" t="e">
        <f t="shared" si="4"/>
        <v>#DIV/0!</v>
      </c>
    </row>
    <row r="84" spans="1:15" ht="15.75" thickBot="1">
      <c r="A84" s="489" t="s">
        <v>108</v>
      </c>
      <c r="B84" s="486"/>
      <c r="C84" s="485"/>
      <c r="D84" s="488">
        <f>D83+E83</f>
        <v>667811.2599999998</v>
      </c>
      <c r="E84" s="485"/>
      <c r="F84" s="485"/>
      <c r="G84" s="485"/>
      <c r="H84" s="488">
        <f>H83+I83</f>
        <v>512156.23999999743</v>
      </c>
      <c r="I84" s="485"/>
      <c r="J84" s="485"/>
      <c r="K84" s="485"/>
      <c r="L84" s="488">
        <f>L83+M83</f>
        <v>247608.49999999627</v>
      </c>
      <c r="M84" s="485"/>
      <c r="N84" s="485"/>
      <c r="O84" s="487"/>
    </row>
    <row r="85" spans="2:12" ht="15">
      <c r="B85" s="26"/>
      <c r="D85" s="380"/>
      <c r="G85" s="1"/>
      <c r="H85" s="380"/>
      <c r="L85" s="380"/>
    </row>
    <row r="86" spans="2:12" ht="15">
      <c r="B86" s="26"/>
      <c r="D86" s="380"/>
      <c r="G86" s="1"/>
      <c r="H86" s="380"/>
      <c r="L86" s="380"/>
    </row>
    <row r="87" spans="2:12" ht="15">
      <c r="B87" s="26"/>
      <c r="D87" s="380"/>
      <c r="G87" s="1"/>
      <c r="H87" s="380"/>
      <c r="L87" s="380"/>
    </row>
    <row r="88" spans="2:12" ht="15">
      <c r="B88" s="26"/>
      <c r="D88" s="380"/>
      <c r="G88" s="1"/>
      <c r="H88" s="380"/>
      <c r="L88" s="380"/>
    </row>
    <row r="89" spans="2:7" ht="15">
      <c r="B89" s="26"/>
      <c r="G89" s="1"/>
    </row>
    <row r="90" spans="1:7" ht="15">
      <c r="A90" s="141" t="s">
        <v>95</v>
      </c>
      <c r="G90" s="1"/>
    </row>
    <row r="91" ht="15.75" thickBot="1">
      <c r="G91" s="1"/>
    </row>
    <row r="92" spans="1:7" ht="15">
      <c r="A92" s="51"/>
      <c r="B92" s="142" t="s">
        <v>10</v>
      </c>
      <c r="C92" s="6" t="s">
        <v>14</v>
      </c>
      <c r="D92" s="8" t="s">
        <v>15</v>
      </c>
      <c r="E92" s="24"/>
      <c r="G92" s="1"/>
    </row>
    <row r="93" spans="1:7" ht="15">
      <c r="A93" s="55" t="s">
        <v>96</v>
      </c>
      <c r="B93" s="143">
        <v>398167.1</v>
      </c>
      <c r="C93" s="21">
        <v>493578</v>
      </c>
      <c r="D93" s="59">
        <v>109852.5</v>
      </c>
      <c r="E93" s="24"/>
      <c r="G93" s="1"/>
    </row>
    <row r="94" spans="1:7" ht="15">
      <c r="A94" s="144" t="s">
        <v>97</v>
      </c>
      <c r="B94" s="143">
        <v>777980.3</v>
      </c>
      <c r="C94" s="21">
        <v>787302.8</v>
      </c>
      <c r="D94" s="59">
        <v>207518.3</v>
      </c>
      <c r="E94" s="24"/>
      <c r="G94" s="1"/>
    </row>
    <row r="95" spans="1:7" ht="15">
      <c r="A95" s="144" t="s">
        <v>98</v>
      </c>
      <c r="B95" s="143">
        <v>269228.76</v>
      </c>
      <c r="C95" s="21">
        <v>346942.19</v>
      </c>
      <c r="D95" s="59">
        <v>272105.59</v>
      </c>
      <c r="E95" s="24"/>
      <c r="G95" s="1"/>
    </row>
    <row r="96" spans="1:7" ht="15.75" thickBot="1">
      <c r="A96" s="60" t="s">
        <v>99</v>
      </c>
      <c r="B96" s="145">
        <v>750982.12</v>
      </c>
      <c r="C96" s="62">
        <v>495428.44</v>
      </c>
      <c r="D96" s="63">
        <v>86618.73</v>
      </c>
      <c r="E96" s="24"/>
      <c r="G96" s="1"/>
    </row>
    <row r="97" ht="15">
      <c r="G97" s="1"/>
    </row>
    <row r="98" ht="15">
      <c r="G98" s="1"/>
    </row>
    <row r="99" ht="15">
      <c r="G99" s="1"/>
    </row>
    <row r="100" spans="1:2" ht="15.75" thickBot="1">
      <c r="A100" s="25" t="s">
        <v>44</v>
      </c>
      <c r="B100" s="26"/>
    </row>
    <row r="101" spans="1:14" ht="15.75" thickBot="1">
      <c r="A101" s="27" t="s">
        <v>45</v>
      </c>
      <c r="B101" s="28" t="s">
        <v>46</v>
      </c>
      <c r="C101" s="29"/>
      <c r="D101" s="30" t="s">
        <v>47</v>
      </c>
      <c r="E101" s="31"/>
      <c r="F101" s="32" t="s">
        <v>48</v>
      </c>
      <c r="G101" s="29"/>
      <c r="H101" s="30" t="s">
        <v>49</v>
      </c>
      <c r="I101" s="31"/>
      <c r="J101" s="32" t="s">
        <v>48</v>
      </c>
      <c r="K101" s="29"/>
      <c r="L101" s="30" t="s">
        <v>50</v>
      </c>
      <c r="M101" s="31"/>
      <c r="N101" s="32" t="s">
        <v>48</v>
      </c>
    </row>
    <row r="102" spans="1:14" ht="15">
      <c r="A102" s="33"/>
      <c r="B102" s="34"/>
      <c r="C102" s="35"/>
      <c r="D102" s="36"/>
      <c r="E102" s="37"/>
      <c r="F102" s="38"/>
      <c r="G102" s="35"/>
      <c r="H102" s="36"/>
      <c r="I102" s="37"/>
      <c r="J102" s="38"/>
      <c r="K102" s="35"/>
      <c r="L102" s="36"/>
      <c r="M102" s="37"/>
      <c r="N102" s="38"/>
    </row>
    <row r="103" spans="1:14" ht="15">
      <c r="A103" s="33" t="s">
        <v>51</v>
      </c>
      <c r="B103" s="39">
        <v>15995590</v>
      </c>
      <c r="C103" s="40"/>
      <c r="D103" s="41">
        <v>7644070</v>
      </c>
      <c r="E103" s="37"/>
      <c r="F103" s="42">
        <f>ROUND((D103)/(B103/100),1)</f>
        <v>47.8</v>
      </c>
      <c r="G103" s="40"/>
      <c r="H103" s="41">
        <v>10927944</v>
      </c>
      <c r="I103" s="37"/>
      <c r="J103" s="42">
        <f>ROUND((H103)/(B103/100),1)</f>
        <v>68.3</v>
      </c>
      <c r="K103" s="40"/>
      <c r="L103" s="41">
        <v>14397963</v>
      </c>
      <c r="M103" s="37"/>
      <c r="N103" s="42">
        <f>ROUND((L103)/(B103/100),1)</f>
        <v>90</v>
      </c>
    </row>
    <row r="104" spans="1:14" ht="15">
      <c r="A104" s="33" t="s">
        <v>52</v>
      </c>
      <c r="B104" s="39">
        <v>2500000</v>
      </c>
      <c r="C104" s="40"/>
      <c r="D104" s="41">
        <v>1079094</v>
      </c>
      <c r="E104" s="37"/>
      <c r="F104" s="42">
        <f>ROUND((D104)/(B104/100),1)</f>
        <v>43.2</v>
      </c>
      <c r="G104" s="40"/>
      <c r="H104" s="41">
        <v>1243155</v>
      </c>
      <c r="I104" s="37"/>
      <c r="J104" s="42">
        <f>ROUND((H104)/(B104/100),1)</f>
        <v>49.7</v>
      </c>
      <c r="K104" s="40"/>
      <c r="L104" s="41">
        <v>1624122</v>
      </c>
      <c r="M104" s="37"/>
      <c r="N104" s="42">
        <f>ROUND((L104)/(B104/100),1)</f>
        <v>65</v>
      </c>
    </row>
    <row r="105" spans="1:14" ht="15">
      <c r="A105" s="33" t="s">
        <v>53</v>
      </c>
      <c r="B105" s="43">
        <v>67</v>
      </c>
      <c r="C105" s="35"/>
      <c r="D105" s="41">
        <v>66.25</v>
      </c>
      <c r="E105" s="37"/>
      <c r="F105" s="42">
        <f>ROUND((D105)/(B105/100),1)</f>
        <v>98.9</v>
      </c>
      <c r="G105" s="35"/>
      <c r="H105" s="41">
        <v>59.5</v>
      </c>
      <c r="I105" s="37"/>
      <c r="J105" s="42">
        <f>ROUND((H105)/(B105/100),1)</f>
        <v>88.8</v>
      </c>
      <c r="K105" s="35"/>
      <c r="L105" s="41">
        <v>62.71</v>
      </c>
      <c r="M105" s="37"/>
      <c r="N105" s="42">
        <f>ROUND((L105)/(B105/100),1)</f>
        <v>93.6</v>
      </c>
    </row>
    <row r="106" spans="1:14" ht="15.75" thickBot="1">
      <c r="A106" s="44" t="s">
        <v>54</v>
      </c>
      <c r="B106" s="45">
        <v>19895</v>
      </c>
      <c r="C106" s="46"/>
      <c r="D106" s="47">
        <v>19230</v>
      </c>
      <c r="E106" s="48"/>
      <c r="F106" s="49">
        <f>ROUND((D106)/(B106/100),1)</f>
        <v>96.7</v>
      </c>
      <c r="G106" s="46"/>
      <c r="H106" s="47">
        <v>20407</v>
      </c>
      <c r="I106" s="48"/>
      <c r="J106" s="49">
        <f>ROUND((H106)/(B106/100),1)</f>
        <v>102.6</v>
      </c>
      <c r="K106" s="46"/>
      <c r="L106" s="47">
        <v>19133</v>
      </c>
      <c r="M106" s="48"/>
      <c r="N106" s="49">
        <f>ROUND((L106)/(B106/100),1)</f>
        <v>96.2</v>
      </c>
    </row>
    <row r="108" ht="15">
      <c r="A108" t="s">
        <v>109</v>
      </c>
    </row>
    <row r="111" ht="15">
      <c r="A111" s="1" t="s">
        <v>114</v>
      </c>
    </row>
    <row r="112" ht="15">
      <c r="A112" s="1" t="s">
        <v>115</v>
      </c>
    </row>
    <row r="113" ht="15">
      <c r="A113" s="1" t="s">
        <v>110</v>
      </c>
    </row>
    <row r="114" ht="15">
      <c r="A114" s="1" t="s">
        <v>111</v>
      </c>
    </row>
    <row r="115" ht="15">
      <c r="A115" s="1" t="s">
        <v>112</v>
      </c>
    </row>
    <row r="116" ht="15">
      <c r="A116" s="1" t="s">
        <v>113</v>
      </c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91">
      <selection activeCell="H96" sqref="H96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7109375" style="0" bestFit="1" customWidth="1"/>
    <col min="7" max="7" width="12.7109375" style="0" customWidth="1"/>
    <col min="8" max="8" width="12.7109375" style="146" customWidth="1"/>
    <col min="9" max="9" width="12.7109375" style="0" customWidth="1"/>
    <col min="10" max="10" width="6.7109375" style="0" customWidth="1"/>
    <col min="11" max="13" width="12.7109375" style="0" customWidth="1"/>
    <col min="14" max="14" width="7.7109375" style="0" customWidth="1"/>
    <col min="15" max="15" width="7.00390625" style="0" bestFit="1" customWidth="1"/>
  </cols>
  <sheetData>
    <row r="1" spans="1:8" ht="15">
      <c r="A1" s="1"/>
      <c r="H1" s="497" t="s">
        <v>146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147"/>
      <c r="L2" s="148"/>
      <c r="M2" s="148"/>
      <c r="N2" s="2"/>
    </row>
    <row r="3" spans="1:15" ht="15.75">
      <c r="A3" s="149" t="s">
        <v>2</v>
      </c>
      <c r="B3" s="150" t="s">
        <v>3</v>
      </c>
      <c r="C3" s="151" t="s">
        <v>4</v>
      </c>
      <c r="D3" s="499" t="s">
        <v>47</v>
      </c>
      <c r="E3" s="500"/>
      <c r="F3" s="152" t="s">
        <v>6</v>
      </c>
      <c r="G3" s="153" t="s">
        <v>4</v>
      </c>
      <c r="H3" s="154" t="s">
        <v>7</v>
      </c>
      <c r="I3" s="155"/>
      <c r="J3" s="152" t="s">
        <v>6</v>
      </c>
      <c r="K3" s="156"/>
      <c r="L3" s="157" t="s">
        <v>8</v>
      </c>
      <c r="M3" s="158"/>
      <c r="N3" s="152" t="s">
        <v>6</v>
      </c>
      <c r="O3" s="455" t="s">
        <v>106</v>
      </c>
    </row>
    <row r="4" spans="1:15" ht="15.75" thickBot="1">
      <c r="A4" s="159"/>
      <c r="B4" s="160" t="s">
        <v>9</v>
      </c>
      <c r="C4" s="161" t="s">
        <v>10</v>
      </c>
      <c r="D4" s="162" t="s">
        <v>11</v>
      </c>
      <c r="E4" s="162" t="s">
        <v>12</v>
      </c>
      <c r="F4" s="163" t="s">
        <v>13</v>
      </c>
      <c r="G4" s="164" t="s">
        <v>14</v>
      </c>
      <c r="H4" s="165" t="s">
        <v>11</v>
      </c>
      <c r="I4" s="162" t="s">
        <v>12</v>
      </c>
      <c r="J4" s="163" t="s">
        <v>13</v>
      </c>
      <c r="K4" s="166" t="s">
        <v>15</v>
      </c>
      <c r="L4" s="162" t="s">
        <v>11</v>
      </c>
      <c r="M4" s="162" t="s">
        <v>12</v>
      </c>
      <c r="N4" s="163" t="s">
        <v>13</v>
      </c>
      <c r="O4" s="456" t="s">
        <v>107</v>
      </c>
    </row>
    <row r="5" spans="1:15" ht="15.75" customHeight="1">
      <c r="A5" s="167" t="s">
        <v>16</v>
      </c>
      <c r="B5" s="241">
        <v>70000</v>
      </c>
      <c r="C5" s="242">
        <v>70000</v>
      </c>
      <c r="D5" s="170">
        <v>31297</v>
      </c>
      <c r="E5" s="243"/>
      <c r="F5" s="244">
        <f aca="true" t="shared" si="0" ref="F5:F33">IF(C5=0,"-",(ROUND((D5+E5)/(C5/100),1)))</f>
        <v>44.7</v>
      </c>
      <c r="G5" s="245">
        <v>70000</v>
      </c>
      <c r="H5" s="170">
        <v>50244</v>
      </c>
      <c r="I5" s="243"/>
      <c r="J5" s="246">
        <f>IF(G5=0,"-",(ROUND((H5+I5)/(G5/100),1)))</f>
        <v>71.8</v>
      </c>
      <c r="K5" s="247">
        <v>112000</v>
      </c>
      <c r="L5" s="170">
        <v>112049</v>
      </c>
      <c r="M5" s="243"/>
      <c r="N5" s="248">
        <f>IF(K5=0,"-",ROUND((L5+M5)/(K5/100),1))</f>
        <v>100</v>
      </c>
      <c r="O5" s="64">
        <f aca="true" t="shared" si="1" ref="O5:O33">ROUND((L5+M5)/(B5/100),1)</f>
        <v>160.1</v>
      </c>
    </row>
    <row r="6" spans="1:15" ht="15.75" customHeight="1">
      <c r="A6" s="172" t="s">
        <v>17</v>
      </c>
      <c r="B6" s="249">
        <v>270000</v>
      </c>
      <c r="C6" s="250">
        <v>220000</v>
      </c>
      <c r="D6" s="251">
        <v>35047</v>
      </c>
      <c r="E6" s="252"/>
      <c r="F6" s="244">
        <f t="shared" si="0"/>
        <v>15.9</v>
      </c>
      <c r="G6" s="253">
        <v>220000</v>
      </c>
      <c r="H6" s="251">
        <v>35047</v>
      </c>
      <c r="I6" s="252"/>
      <c r="J6" s="246">
        <f aca="true" t="shared" si="2" ref="J6:J33">IF(G6=0,"-",(ROUND((H6+I6)/(G6/100),1)))</f>
        <v>15.9</v>
      </c>
      <c r="K6" s="254">
        <v>132000</v>
      </c>
      <c r="L6" s="251">
        <v>99047</v>
      </c>
      <c r="M6" s="252"/>
      <c r="N6" s="255">
        <f>IF(K6=0,"-",ROUND((L6+M6)/(K6/100),1))</f>
        <v>75</v>
      </c>
      <c r="O6" s="69">
        <f t="shared" si="1"/>
        <v>36.7</v>
      </c>
    </row>
    <row r="7" spans="1:15" ht="15.75" customHeight="1">
      <c r="A7" s="172" t="s">
        <v>18</v>
      </c>
      <c r="B7" s="249">
        <v>35000</v>
      </c>
      <c r="C7" s="250">
        <v>25000</v>
      </c>
      <c r="D7" s="251">
        <v>0</v>
      </c>
      <c r="E7" s="252"/>
      <c r="F7" s="244">
        <f t="shared" si="0"/>
        <v>0</v>
      </c>
      <c r="G7" s="253">
        <v>25000</v>
      </c>
      <c r="H7" s="251"/>
      <c r="I7" s="252"/>
      <c r="J7" s="246">
        <f t="shared" si="2"/>
        <v>0</v>
      </c>
      <c r="K7" s="254">
        <v>42000</v>
      </c>
      <c r="L7" s="251">
        <v>42000</v>
      </c>
      <c r="M7" s="252"/>
      <c r="N7" s="256">
        <f aca="true" t="shared" si="3" ref="N7:N25">IF(K7=0,"-",ROUND((L7+M7)/(K7/100),1))</f>
        <v>100</v>
      </c>
      <c r="O7" s="69">
        <f t="shared" si="1"/>
        <v>120</v>
      </c>
    </row>
    <row r="8" spans="1:15" ht="15.75" customHeight="1">
      <c r="A8" s="172" t="s">
        <v>19</v>
      </c>
      <c r="B8" s="249">
        <v>15000</v>
      </c>
      <c r="C8" s="250">
        <v>15000</v>
      </c>
      <c r="D8" s="251">
        <v>0</v>
      </c>
      <c r="E8" s="252"/>
      <c r="F8" s="244">
        <f t="shared" si="0"/>
        <v>0</v>
      </c>
      <c r="G8" s="253">
        <v>15000</v>
      </c>
      <c r="H8" s="251"/>
      <c r="I8" s="252"/>
      <c r="J8" s="246">
        <f t="shared" si="2"/>
        <v>0</v>
      </c>
      <c r="K8" s="254">
        <v>4000</v>
      </c>
      <c r="L8" s="251">
        <v>4000</v>
      </c>
      <c r="M8" s="252"/>
      <c r="N8" s="256">
        <f t="shared" si="3"/>
        <v>100</v>
      </c>
      <c r="O8" s="69">
        <f t="shared" si="1"/>
        <v>26.7</v>
      </c>
    </row>
    <row r="9" spans="1:15" ht="15.75" customHeight="1">
      <c r="A9" s="172" t="s">
        <v>20</v>
      </c>
      <c r="B9" s="249"/>
      <c r="C9" s="250"/>
      <c r="D9" s="251"/>
      <c r="E9" s="252"/>
      <c r="F9" s="244" t="str">
        <f>IF(C9=0,"-",(ROUND((D9+E9)/(C9/100),1)))</f>
        <v>-</v>
      </c>
      <c r="G9" s="253"/>
      <c r="H9" s="251"/>
      <c r="I9" s="252"/>
      <c r="J9" s="246" t="str">
        <f t="shared" si="2"/>
        <v>-</v>
      </c>
      <c r="K9" s="254"/>
      <c r="L9" s="251"/>
      <c r="M9" s="252"/>
      <c r="N9" s="256" t="str">
        <f t="shared" si="3"/>
        <v>-</v>
      </c>
      <c r="O9" s="69" t="e">
        <f t="shared" si="1"/>
        <v>#DIV/0!</v>
      </c>
    </row>
    <row r="10" spans="1:15" ht="15.75" customHeight="1">
      <c r="A10" s="172" t="s">
        <v>21</v>
      </c>
      <c r="B10" s="249"/>
      <c r="C10" s="250"/>
      <c r="D10" s="251"/>
      <c r="E10" s="252"/>
      <c r="F10" s="244" t="str">
        <f t="shared" si="0"/>
        <v>-</v>
      </c>
      <c r="G10" s="253"/>
      <c r="H10" s="251"/>
      <c r="I10" s="252"/>
      <c r="J10" s="246" t="str">
        <f t="shared" si="2"/>
        <v>-</v>
      </c>
      <c r="K10" s="254"/>
      <c r="L10" s="251"/>
      <c r="M10" s="252"/>
      <c r="N10" s="256" t="str">
        <f t="shared" si="3"/>
        <v>-</v>
      </c>
      <c r="O10" s="69" t="e">
        <f t="shared" si="1"/>
        <v>#DIV/0!</v>
      </c>
    </row>
    <row r="11" spans="1:15" ht="15.75" customHeight="1">
      <c r="A11" s="172" t="s">
        <v>22</v>
      </c>
      <c r="B11" s="249">
        <v>2000</v>
      </c>
      <c r="C11" s="250">
        <v>2000</v>
      </c>
      <c r="D11" s="251"/>
      <c r="E11" s="252">
        <v>261</v>
      </c>
      <c r="F11" s="244">
        <f t="shared" si="0"/>
        <v>13.1</v>
      </c>
      <c r="G11" s="253">
        <v>2000</v>
      </c>
      <c r="H11" s="251"/>
      <c r="I11" s="252">
        <v>261</v>
      </c>
      <c r="J11" s="246">
        <f t="shared" si="2"/>
        <v>13.1</v>
      </c>
      <c r="K11" s="254">
        <v>2000</v>
      </c>
      <c r="L11" s="251"/>
      <c r="M11" s="252">
        <v>261</v>
      </c>
      <c r="N11" s="256">
        <f t="shared" si="3"/>
        <v>13.1</v>
      </c>
      <c r="O11" s="69">
        <f t="shared" si="1"/>
        <v>13.1</v>
      </c>
    </row>
    <row r="12" spans="1:15" ht="15.75" customHeight="1">
      <c r="A12" s="172" t="s">
        <v>23</v>
      </c>
      <c r="B12" s="249">
        <v>77896</v>
      </c>
      <c r="C12" s="250">
        <v>77896</v>
      </c>
      <c r="D12" s="251">
        <v>516</v>
      </c>
      <c r="E12" s="252"/>
      <c r="F12" s="244">
        <f t="shared" si="0"/>
        <v>0.7</v>
      </c>
      <c r="G12" s="253">
        <v>72896</v>
      </c>
      <c r="H12" s="251">
        <v>516</v>
      </c>
      <c r="I12" s="252"/>
      <c r="J12" s="246">
        <f t="shared" si="2"/>
        <v>0.7</v>
      </c>
      <c r="K12" s="254">
        <v>70896</v>
      </c>
      <c r="L12" s="251">
        <v>516</v>
      </c>
      <c r="M12" s="252"/>
      <c r="N12" s="256">
        <f t="shared" si="3"/>
        <v>0.7</v>
      </c>
      <c r="O12" s="69">
        <f t="shared" si="1"/>
        <v>0.7</v>
      </c>
    </row>
    <row r="13" spans="1:15" ht="15.75" customHeight="1">
      <c r="A13" s="172" t="s">
        <v>24</v>
      </c>
      <c r="B13" s="249">
        <v>20000</v>
      </c>
      <c r="C13" s="250">
        <v>20000</v>
      </c>
      <c r="D13" s="251">
        <v>8093</v>
      </c>
      <c r="E13" s="252"/>
      <c r="F13" s="244">
        <f t="shared" si="0"/>
        <v>40.5</v>
      </c>
      <c r="G13" s="253">
        <v>20000</v>
      </c>
      <c r="H13" s="251">
        <v>11638</v>
      </c>
      <c r="I13" s="252"/>
      <c r="J13" s="246">
        <f t="shared" si="2"/>
        <v>58.2</v>
      </c>
      <c r="K13" s="254">
        <v>15000</v>
      </c>
      <c r="L13" s="251">
        <v>14977</v>
      </c>
      <c r="M13" s="252"/>
      <c r="N13" s="256">
        <f t="shared" si="3"/>
        <v>99.8</v>
      </c>
      <c r="O13" s="69">
        <f t="shared" si="1"/>
        <v>74.9</v>
      </c>
    </row>
    <row r="14" spans="1:15" ht="15.75" customHeight="1">
      <c r="A14" s="172" t="s">
        <v>25</v>
      </c>
      <c r="B14" s="249">
        <v>10000</v>
      </c>
      <c r="C14" s="250">
        <v>10000</v>
      </c>
      <c r="D14" s="251">
        <v>3639</v>
      </c>
      <c r="E14" s="252"/>
      <c r="F14" s="244">
        <f t="shared" si="0"/>
        <v>36.4</v>
      </c>
      <c r="G14" s="253">
        <v>10000</v>
      </c>
      <c r="H14" s="251">
        <v>6637</v>
      </c>
      <c r="I14" s="252"/>
      <c r="J14" s="246">
        <f t="shared" si="2"/>
        <v>66.4</v>
      </c>
      <c r="K14" s="254">
        <v>10000</v>
      </c>
      <c r="L14" s="251">
        <v>9295</v>
      </c>
      <c r="M14" s="252"/>
      <c r="N14" s="256">
        <f t="shared" si="3"/>
        <v>93</v>
      </c>
      <c r="O14" s="69">
        <f t="shared" si="1"/>
        <v>93</v>
      </c>
    </row>
    <row r="15" spans="1:15" ht="15.75" customHeight="1">
      <c r="A15" s="172" t="s">
        <v>26</v>
      </c>
      <c r="B15" s="249">
        <v>254000</v>
      </c>
      <c r="C15" s="250">
        <v>314000</v>
      </c>
      <c r="D15" s="251">
        <v>157925.87</v>
      </c>
      <c r="E15" s="252"/>
      <c r="F15" s="244">
        <f t="shared" si="0"/>
        <v>50.3</v>
      </c>
      <c r="G15" s="253">
        <v>312000</v>
      </c>
      <c r="H15" s="251">
        <v>230799.87</v>
      </c>
      <c r="I15" s="252"/>
      <c r="J15" s="246">
        <f t="shared" si="2"/>
        <v>74</v>
      </c>
      <c r="K15" s="254">
        <v>360000</v>
      </c>
      <c r="L15" s="251">
        <v>358523.29</v>
      </c>
      <c r="M15" s="252"/>
      <c r="N15" s="256">
        <f t="shared" si="3"/>
        <v>99.6</v>
      </c>
      <c r="O15" s="69">
        <f t="shared" si="1"/>
        <v>141.2</v>
      </c>
    </row>
    <row r="16" spans="1:15" ht="15.75" customHeight="1">
      <c r="A16" s="172" t="s">
        <v>27</v>
      </c>
      <c r="B16" s="249">
        <v>1558104</v>
      </c>
      <c r="C16" s="250">
        <v>1558104</v>
      </c>
      <c r="D16" s="251">
        <v>682264</v>
      </c>
      <c r="E16" s="252"/>
      <c r="F16" s="244">
        <f t="shared" si="0"/>
        <v>43.8</v>
      </c>
      <c r="G16" s="253">
        <v>1563104</v>
      </c>
      <c r="H16" s="251">
        <v>1052585</v>
      </c>
      <c r="I16" s="252"/>
      <c r="J16" s="246">
        <f t="shared" si="2"/>
        <v>67.3</v>
      </c>
      <c r="K16" s="254">
        <v>1563104</v>
      </c>
      <c r="L16" s="251">
        <v>1419328</v>
      </c>
      <c r="M16" s="252"/>
      <c r="N16" s="256">
        <f t="shared" si="3"/>
        <v>90.8</v>
      </c>
      <c r="O16" s="69">
        <f t="shared" si="1"/>
        <v>91.1</v>
      </c>
    </row>
    <row r="17" spans="1:15" ht="15.75" customHeight="1">
      <c r="A17" s="172" t="s">
        <v>28</v>
      </c>
      <c r="B17" s="249" t="s">
        <v>100</v>
      </c>
      <c r="C17" s="250"/>
      <c r="D17" s="251"/>
      <c r="E17" s="252"/>
      <c r="F17" s="244" t="str">
        <f t="shared" si="0"/>
        <v>-</v>
      </c>
      <c r="G17" s="253">
        <v>2000</v>
      </c>
      <c r="H17" s="251">
        <v>1620</v>
      </c>
      <c r="I17" s="252"/>
      <c r="J17" s="246">
        <f t="shared" si="2"/>
        <v>81</v>
      </c>
      <c r="K17" s="254">
        <v>2000</v>
      </c>
      <c r="L17" s="251">
        <v>1620</v>
      </c>
      <c r="M17" s="252"/>
      <c r="N17" s="256">
        <f t="shared" si="3"/>
        <v>81</v>
      </c>
      <c r="O17" s="69">
        <v>0</v>
      </c>
    </row>
    <row r="18" spans="1:15" ht="15.75" customHeight="1">
      <c r="A18" s="172" t="s">
        <v>29</v>
      </c>
      <c r="B18" s="249"/>
      <c r="C18" s="250"/>
      <c r="D18" s="251"/>
      <c r="E18" s="252"/>
      <c r="F18" s="244" t="str">
        <f t="shared" si="0"/>
        <v>-</v>
      </c>
      <c r="G18" s="253"/>
      <c r="H18" s="251"/>
      <c r="I18" s="252"/>
      <c r="J18" s="246" t="str">
        <f t="shared" si="2"/>
        <v>-</v>
      </c>
      <c r="K18" s="254"/>
      <c r="L18" s="251"/>
      <c r="M18" s="252"/>
      <c r="N18" s="256" t="str">
        <f t="shared" si="3"/>
        <v>-</v>
      </c>
      <c r="O18" s="69" t="e">
        <f t="shared" si="1"/>
        <v>#DIV/0!</v>
      </c>
    </row>
    <row r="19" spans="1:15" ht="15.75" customHeight="1">
      <c r="A19" s="172" t="s">
        <v>30</v>
      </c>
      <c r="B19" s="249"/>
      <c r="C19" s="250"/>
      <c r="D19" s="251"/>
      <c r="E19" s="252"/>
      <c r="F19" s="244" t="str">
        <f t="shared" si="0"/>
        <v>-</v>
      </c>
      <c r="G19" s="253"/>
      <c r="H19" s="251"/>
      <c r="I19" s="252"/>
      <c r="J19" s="246" t="str">
        <f t="shared" si="2"/>
        <v>-</v>
      </c>
      <c r="K19" s="254"/>
      <c r="L19" s="251"/>
      <c r="M19" s="252"/>
      <c r="N19" s="256" t="str">
        <f t="shared" si="3"/>
        <v>-</v>
      </c>
      <c r="O19" s="69" t="e">
        <f t="shared" si="1"/>
        <v>#DIV/0!</v>
      </c>
    </row>
    <row r="20" spans="1:15" ht="15.75" customHeight="1">
      <c r="A20" s="172" t="s">
        <v>31</v>
      </c>
      <c r="B20" s="249"/>
      <c r="C20" s="250"/>
      <c r="D20" s="251"/>
      <c r="E20" s="252"/>
      <c r="F20" s="244" t="str">
        <f t="shared" si="0"/>
        <v>-</v>
      </c>
      <c r="G20" s="253"/>
      <c r="H20" s="251"/>
      <c r="I20" s="252"/>
      <c r="J20" s="246" t="str">
        <f t="shared" si="2"/>
        <v>-</v>
      </c>
      <c r="K20" s="254"/>
      <c r="L20" s="251"/>
      <c r="M20" s="252"/>
      <c r="N20" s="256" t="str">
        <f t="shared" si="3"/>
        <v>-</v>
      </c>
      <c r="O20" s="69" t="e">
        <f t="shared" si="1"/>
        <v>#DIV/0!</v>
      </c>
    </row>
    <row r="21" spans="1:15" ht="15.75" customHeight="1">
      <c r="A21" s="172" t="s">
        <v>33</v>
      </c>
      <c r="B21" s="249"/>
      <c r="C21" s="250"/>
      <c r="D21" s="251"/>
      <c r="E21" s="252"/>
      <c r="F21" s="244" t="str">
        <f t="shared" si="0"/>
        <v>-</v>
      </c>
      <c r="G21" s="253"/>
      <c r="H21" s="251"/>
      <c r="I21" s="252"/>
      <c r="J21" s="246" t="str">
        <f t="shared" si="2"/>
        <v>-</v>
      </c>
      <c r="K21" s="254"/>
      <c r="L21" s="251"/>
      <c r="M21" s="252"/>
      <c r="N21" s="255" t="str">
        <f t="shared" si="3"/>
        <v>-</v>
      </c>
      <c r="O21" s="69" t="e">
        <f t="shared" si="1"/>
        <v>#DIV/0!</v>
      </c>
    </row>
    <row r="22" spans="1:15" ht="15.75" customHeight="1">
      <c r="A22" s="20" t="s">
        <v>104</v>
      </c>
      <c r="B22" s="69"/>
      <c r="C22" s="70"/>
      <c r="D22" s="71"/>
      <c r="E22" s="71"/>
      <c r="F22" s="88" t="e">
        <f>ROUND((D22+E22)/(C22/100),1)</f>
        <v>#DIV/0!</v>
      </c>
      <c r="G22" s="72"/>
      <c r="H22" s="71"/>
      <c r="I22" s="71"/>
      <c r="J22" s="88" t="e">
        <f>ROUND((H22+I22)/(G22/100),1)</f>
        <v>#DIV/0!</v>
      </c>
      <c r="K22" s="73"/>
      <c r="L22" s="71"/>
      <c r="M22" s="71"/>
      <c r="N22" s="88" t="e">
        <f>ROUND((L22+M22)/(K22/100),1)</f>
        <v>#DIV/0!</v>
      </c>
      <c r="O22" s="69" t="e">
        <f t="shared" si="1"/>
        <v>#DIV/0!</v>
      </c>
    </row>
    <row r="23" spans="1:15" ht="15.75" customHeight="1">
      <c r="A23" s="172" t="s">
        <v>34</v>
      </c>
      <c r="B23" s="249">
        <v>44000</v>
      </c>
      <c r="C23" s="250">
        <v>44000</v>
      </c>
      <c r="D23" s="251">
        <v>21705.5</v>
      </c>
      <c r="E23" s="252"/>
      <c r="F23" s="244">
        <f t="shared" si="0"/>
        <v>49.3</v>
      </c>
      <c r="G23" s="253">
        <v>44000</v>
      </c>
      <c r="H23" s="251">
        <v>38565</v>
      </c>
      <c r="I23" s="252"/>
      <c r="J23" s="246">
        <f>IF(G23=0,"-",(ROUND((H23+I23)/(G23/100),1)))</f>
        <v>87.6</v>
      </c>
      <c r="K23" s="254">
        <v>43000</v>
      </c>
      <c r="L23" s="251">
        <v>42401</v>
      </c>
      <c r="M23" s="252"/>
      <c r="N23" s="257">
        <f t="shared" si="3"/>
        <v>98.6</v>
      </c>
      <c r="O23" s="69">
        <f t="shared" si="1"/>
        <v>96.4</v>
      </c>
    </row>
    <row r="24" spans="1:15" ht="15.75" customHeight="1">
      <c r="A24" s="172" t="s">
        <v>35</v>
      </c>
      <c r="B24" s="249"/>
      <c r="C24" s="250"/>
      <c r="D24" s="251"/>
      <c r="E24" s="252"/>
      <c r="F24" s="244" t="str">
        <f t="shared" si="0"/>
        <v>-</v>
      </c>
      <c r="G24" s="253"/>
      <c r="H24" s="251"/>
      <c r="I24" s="252"/>
      <c r="J24" s="246" t="str">
        <f t="shared" si="2"/>
        <v>-</v>
      </c>
      <c r="K24" s="254"/>
      <c r="L24" s="251"/>
      <c r="M24" s="252"/>
      <c r="N24" s="256" t="str">
        <f t="shared" si="3"/>
        <v>-</v>
      </c>
      <c r="O24" s="69" t="e">
        <f t="shared" si="1"/>
        <v>#DIV/0!</v>
      </c>
    </row>
    <row r="25" spans="1:15" ht="15.75" customHeight="1">
      <c r="A25" s="172" t="s">
        <v>36</v>
      </c>
      <c r="B25" s="249"/>
      <c r="C25" s="250"/>
      <c r="D25" s="251"/>
      <c r="E25" s="252"/>
      <c r="F25" s="244" t="str">
        <f t="shared" si="0"/>
        <v>-</v>
      </c>
      <c r="G25" s="253"/>
      <c r="H25" s="251"/>
      <c r="I25" s="252"/>
      <c r="J25" s="246" t="str">
        <f t="shared" si="2"/>
        <v>-</v>
      </c>
      <c r="K25" s="254"/>
      <c r="L25" s="251"/>
      <c r="M25" s="252"/>
      <c r="N25" s="255" t="str">
        <f t="shared" si="3"/>
        <v>-</v>
      </c>
      <c r="O25" s="69" t="e">
        <f t="shared" si="1"/>
        <v>#DIV/0!</v>
      </c>
    </row>
    <row r="26" spans="1:15" ht="15.75" customHeight="1">
      <c r="A26" s="172" t="s">
        <v>37</v>
      </c>
      <c r="B26" s="249"/>
      <c r="C26" s="250"/>
      <c r="D26" s="251"/>
      <c r="E26" s="252"/>
      <c r="F26" s="244" t="str">
        <f t="shared" si="0"/>
        <v>-</v>
      </c>
      <c r="G26" s="253"/>
      <c r="H26" s="251"/>
      <c r="I26" s="252"/>
      <c r="J26" s="246" t="str">
        <f t="shared" si="2"/>
        <v>-</v>
      </c>
      <c r="K26" s="254"/>
      <c r="L26" s="251"/>
      <c r="M26" s="252"/>
      <c r="N26" s="257" t="str">
        <f aca="true" t="shared" si="4" ref="N26:N33">IF(K26=0,"-",ROUND((L26+M26)/(K26/100),1))</f>
        <v>-</v>
      </c>
      <c r="O26" s="69" t="e">
        <f t="shared" si="1"/>
        <v>#DIV/0!</v>
      </c>
    </row>
    <row r="27" spans="1:15" ht="15.75" customHeight="1">
      <c r="A27" s="172" t="s">
        <v>38</v>
      </c>
      <c r="B27" s="249"/>
      <c r="C27" s="250"/>
      <c r="D27" s="251"/>
      <c r="E27" s="252"/>
      <c r="F27" s="244" t="str">
        <f t="shared" si="0"/>
        <v>-</v>
      </c>
      <c r="G27" s="253"/>
      <c r="H27" s="251"/>
      <c r="I27" s="252"/>
      <c r="J27" s="246" t="str">
        <f t="shared" si="2"/>
        <v>-</v>
      </c>
      <c r="K27" s="254"/>
      <c r="L27" s="251"/>
      <c r="M27" s="252"/>
      <c r="N27" s="257" t="str">
        <f t="shared" si="4"/>
        <v>-</v>
      </c>
      <c r="O27" s="69" t="e">
        <f t="shared" si="1"/>
        <v>#DIV/0!</v>
      </c>
    </row>
    <row r="28" spans="1:15" ht="15.75" customHeight="1">
      <c r="A28" s="172" t="s">
        <v>39</v>
      </c>
      <c r="B28" s="249"/>
      <c r="C28" s="250"/>
      <c r="D28" s="251"/>
      <c r="E28" s="252"/>
      <c r="F28" s="244" t="str">
        <f t="shared" si="0"/>
        <v>-</v>
      </c>
      <c r="G28" s="253"/>
      <c r="H28" s="251"/>
      <c r="I28" s="252"/>
      <c r="J28" s="246" t="str">
        <f t="shared" si="2"/>
        <v>-</v>
      </c>
      <c r="K28" s="254"/>
      <c r="L28" s="251"/>
      <c r="M28" s="252"/>
      <c r="N28" s="256" t="str">
        <f t="shared" si="4"/>
        <v>-</v>
      </c>
      <c r="O28" s="69" t="e">
        <f t="shared" si="1"/>
        <v>#DIV/0!</v>
      </c>
    </row>
    <row r="29" spans="1:15" ht="15.75" customHeight="1">
      <c r="A29" s="172" t="s">
        <v>40</v>
      </c>
      <c r="B29" s="249"/>
      <c r="C29" s="250"/>
      <c r="D29" s="251"/>
      <c r="E29" s="252"/>
      <c r="F29" s="244" t="str">
        <f t="shared" si="0"/>
        <v>-</v>
      </c>
      <c r="G29" s="253"/>
      <c r="H29" s="251"/>
      <c r="I29" s="252"/>
      <c r="J29" s="246" t="str">
        <f t="shared" si="2"/>
        <v>-</v>
      </c>
      <c r="K29" s="254"/>
      <c r="L29" s="251"/>
      <c r="M29" s="252"/>
      <c r="N29" s="256" t="str">
        <f t="shared" si="4"/>
        <v>-</v>
      </c>
      <c r="O29" s="69" t="e">
        <f t="shared" si="1"/>
        <v>#DIV/0!</v>
      </c>
    </row>
    <row r="30" spans="1:15" ht="15.75" customHeight="1">
      <c r="A30" s="172" t="s">
        <v>41</v>
      </c>
      <c r="B30" s="258"/>
      <c r="C30" s="259"/>
      <c r="D30" s="260"/>
      <c r="E30" s="261"/>
      <c r="F30" s="244" t="str">
        <f t="shared" si="0"/>
        <v>-</v>
      </c>
      <c r="G30" s="262"/>
      <c r="H30" s="260"/>
      <c r="I30" s="261"/>
      <c r="J30" s="246" t="str">
        <f t="shared" si="2"/>
        <v>-</v>
      </c>
      <c r="K30" s="263"/>
      <c r="L30" s="260"/>
      <c r="M30" s="261"/>
      <c r="N30" s="256" t="str">
        <f t="shared" si="4"/>
        <v>-</v>
      </c>
      <c r="O30" s="69" t="e">
        <f>ROUND((L30+M30)/(B30/100),1)</f>
        <v>#DIV/0!</v>
      </c>
    </row>
    <row r="31" spans="1:15" ht="15.75" customHeight="1" thickBot="1">
      <c r="A31" s="20" t="s">
        <v>32</v>
      </c>
      <c r="B31" s="69"/>
      <c r="C31" s="70"/>
      <c r="D31" s="71">
        <v>189.52</v>
      </c>
      <c r="E31" s="71">
        <v>0</v>
      </c>
      <c r="F31" s="88" t="e">
        <f>ROUND((D31+E31)/(C31/100),1)</f>
        <v>#DIV/0!</v>
      </c>
      <c r="G31" s="72"/>
      <c r="H31" s="71">
        <v>189.52</v>
      </c>
      <c r="I31" s="71">
        <v>0</v>
      </c>
      <c r="J31" s="88" t="e">
        <f>ROUND((H31+I31)/(G31/100),1)</f>
        <v>#DIV/0!</v>
      </c>
      <c r="K31" s="73">
        <v>500</v>
      </c>
      <c r="L31" s="71">
        <v>189.52</v>
      </c>
      <c r="M31" s="71">
        <v>0</v>
      </c>
      <c r="N31" s="88">
        <f>ROUND((L31+M31)/(K31/100),1)</f>
        <v>37.9</v>
      </c>
      <c r="O31" s="74" t="e">
        <f t="shared" si="1"/>
        <v>#DIV/0!</v>
      </c>
    </row>
    <row r="32" spans="1:15" ht="15.75" customHeight="1" thickBot="1">
      <c r="A32" s="178" t="s">
        <v>42</v>
      </c>
      <c r="B32" s="258"/>
      <c r="C32" s="259"/>
      <c r="D32" s="260"/>
      <c r="E32" s="261"/>
      <c r="F32" s="244" t="str">
        <f t="shared" si="0"/>
        <v>-</v>
      </c>
      <c r="G32" s="261"/>
      <c r="H32" s="260"/>
      <c r="I32" s="261"/>
      <c r="J32" s="246" t="str">
        <f t="shared" si="2"/>
        <v>-</v>
      </c>
      <c r="K32" s="261"/>
      <c r="L32" s="260"/>
      <c r="M32" s="261"/>
      <c r="N32" s="264" t="str">
        <f t="shared" si="4"/>
        <v>-</v>
      </c>
      <c r="O32" s="90" t="e">
        <f t="shared" si="1"/>
        <v>#DIV/0!</v>
      </c>
    </row>
    <row r="33" spans="1:15" ht="15.75" customHeight="1" thickBot="1">
      <c r="A33" s="179" t="s">
        <v>43</v>
      </c>
      <c r="B33" s="265">
        <f>SUM(B5:B30)</f>
        <v>2356000</v>
      </c>
      <c r="C33" s="266">
        <f>SUM(C5:C30)</f>
        <v>2356000</v>
      </c>
      <c r="D33" s="266">
        <f>SUM(D5:D30)</f>
        <v>940487.37</v>
      </c>
      <c r="E33" s="266">
        <f>SUM(E5:E30)</f>
        <v>261</v>
      </c>
      <c r="F33" s="266">
        <f t="shared" si="0"/>
        <v>39.9</v>
      </c>
      <c r="G33" s="266">
        <f>SUM(G5:G30)</f>
        <v>2356000</v>
      </c>
      <c r="H33" s="266">
        <f>SUM(H5:H30)</f>
        <v>1427651.87</v>
      </c>
      <c r="I33" s="266">
        <f>SUM(I5:I30)</f>
        <v>261</v>
      </c>
      <c r="J33" s="266">
        <f t="shared" si="2"/>
        <v>60.6</v>
      </c>
      <c r="K33" s="266">
        <f>SUM(K5:K30)</f>
        <v>2356000</v>
      </c>
      <c r="L33" s="266">
        <f>SUM(L5:L30)</f>
        <v>2103756.29</v>
      </c>
      <c r="M33" s="266">
        <f>SUM(M5:M30)</f>
        <v>261</v>
      </c>
      <c r="N33" s="458">
        <f t="shared" si="4"/>
        <v>89.3</v>
      </c>
      <c r="O33" s="90">
        <f t="shared" si="1"/>
        <v>89.3</v>
      </c>
    </row>
    <row r="34" ht="15">
      <c r="J34" s="188"/>
    </row>
    <row r="36" spans="1:2" ht="15.75" customHeight="1" thickBot="1">
      <c r="A36" s="189" t="s">
        <v>55</v>
      </c>
      <c r="B36" s="189"/>
    </row>
    <row r="37" spans="1:4" ht="15.75" customHeight="1" thickBot="1">
      <c r="A37" s="190"/>
      <c r="B37" s="191" t="s">
        <v>10</v>
      </c>
      <c r="C37" s="192" t="s">
        <v>14</v>
      </c>
      <c r="D37" s="193" t="s">
        <v>15</v>
      </c>
    </row>
    <row r="38" spans="1:4" ht="15.75" customHeight="1">
      <c r="A38" s="194" t="s">
        <v>56</v>
      </c>
      <c r="B38" s="195">
        <v>217813</v>
      </c>
      <c r="C38" s="171">
        <v>217813</v>
      </c>
      <c r="D38" s="196">
        <v>217813</v>
      </c>
    </row>
    <row r="39" spans="1:4" ht="15.75" customHeight="1">
      <c r="A39" s="194" t="s">
        <v>57</v>
      </c>
      <c r="B39" s="197">
        <v>40000</v>
      </c>
      <c r="C39" s="175">
        <v>40000</v>
      </c>
      <c r="D39" s="198">
        <v>40000</v>
      </c>
    </row>
    <row r="40" spans="1:4" ht="15">
      <c r="A40" s="194" t="s">
        <v>58</v>
      </c>
      <c r="B40" s="197">
        <v>36855.04</v>
      </c>
      <c r="C40" s="175">
        <v>44823.04</v>
      </c>
      <c r="D40" s="198">
        <v>39005.04</v>
      </c>
    </row>
    <row r="41" spans="1:4" ht="15">
      <c r="A41" s="194" t="s">
        <v>59</v>
      </c>
      <c r="B41" s="197">
        <v>400154.19</v>
      </c>
      <c r="C41" s="175">
        <v>400154.19</v>
      </c>
      <c r="D41" s="198">
        <v>400154.19</v>
      </c>
    </row>
    <row r="42" spans="1:4" ht="15">
      <c r="A42" s="194" t="s">
        <v>60</v>
      </c>
      <c r="B42" s="197"/>
      <c r="C42" s="175"/>
      <c r="D42" s="198"/>
    </row>
    <row r="43" spans="1:4" ht="15.75" thickBot="1">
      <c r="A43" s="199" t="s">
        <v>101</v>
      </c>
      <c r="B43" s="200"/>
      <c r="C43" s="201"/>
      <c r="D43" s="202"/>
    </row>
    <row r="47" spans="1:14" ht="16.5" thickBot="1">
      <c r="A47" s="2" t="s">
        <v>62</v>
      </c>
      <c r="B47" s="2" t="s">
        <v>1</v>
      </c>
      <c r="C47" s="2"/>
      <c r="F47" s="2"/>
      <c r="G47" s="2"/>
      <c r="H47"/>
      <c r="J47" s="2"/>
      <c r="K47" s="2"/>
      <c r="N47" s="2"/>
    </row>
    <row r="48" spans="1:15" ht="15">
      <c r="A48" s="149" t="s">
        <v>2</v>
      </c>
      <c r="B48" s="150" t="s">
        <v>3</v>
      </c>
      <c r="C48" s="153" t="s">
        <v>4</v>
      </c>
      <c r="D48" s="151" t="s">
        <v>5</v>
      </c>
      <c r="E48" s="203"/>
      <c r="F48" s="150" t="s">
        <v>6</v>
      </c>
      <c r="G48" s="151" t="s">
        <v>4</v>
      </c>
      <c r="H48" s="204" t="s">
        <v>7</v>
      </c>
      <c r="I48" s="205"/>
      <c r="J48" s="150" t="s">
        <v>6</v>
      </c>
      <c r="K48" s="206" t="s">
        <v>4</v>
      </c>
      <c r="L48" s="204" t="s">
        <v>8</v>
      </c>
      <c r="M48" s="205"/>
      <c r="N48" s="150" t="s">
        <v>6</v>
      </c>
      <c r="O48" s="455" t="s">
        <v>106</v>
      </c>
    </row>
    <row r="49" spans="1:15" ht="15.75" thickBot="1">
      <c r="A49" s="159"/>
      <c r="B49" s="160" t="s">
        <v>9</v>
      </c>
      <c r="C49" s="164" t="s">
        <v>10</v>
      </c>
      <c r="D49" s="161" t="s">
        <v>11</v>
      </c>
      <c r="E49" s="163" t="s">
        <v>12</v>
      </c>
      <c r="F49" s="160" t="s">
        <v>13</v>
      </c>
      <c r="G49" s="161" t="s">
        <v>14</v>
      </c>
      <c r="H49" s="162" t="s">
        <v>11</v>
      </c>
      <c r="I49" s="207" t="s">
        <v>12</v>
      </c>
      <c r="J49" s="160" t="s">
        <v>13</v>
      </c>
      <c r="K49" s="208" t="s">
        <v>15</v>
      </c>
      <c r="L49" s="162" t="s">
        <v>11</v>
      </c>
      <c r="M49" s="207" t="s">
        <v>12</v>
      </c>
      <c r="N49" s="160" t="s">
        <v>13</v>
      </c>
      <c r="O49" s="456" t="s">
        <v>107</v>
      </c>
    </row>
    <row r="50" spans="1:15" ht="15">
      <c r="A50" s="209" t="s">
        <v>63</v>
      </c>
      <c r="B50" s="168"/>
      <c r="C50" s="169"/>
      <c r="D50" s="277"/>
      <c r="E50" s="278"/>
      <c r="F50" s="279"/>
      <c r="G50" s="168"/>
      <c r="H50" s="277"/>
      <c r="I50" s="278"/>
      <c r="J50" s="168"/>
      <c r="K50" s="184"/>
      <c r="L50" s="277"/>
      <c r="M50" s="278"/>
      <c r="N50" s="168"/>
      <c r="O50" s="64" t="e">
        <f aca="true" t="shared" si="5" ref="O50:O81">ROUND((L50+M50)/(B50/100),1)</f>
        <v>#DIV/0!</v>
      </c>
    </row>
    <row r="51" spans="1:15" ht="15">
      <c r="A51" s="210" t="s">
        <v>64</v>
      </c>
      <c r="B51" s="173">
        <v>70000</v>
      </c>
      <c r="C51" s="174">
        <v>70000</v>
      </c>
      <c r="D51" s="267">
        <v>36617</v>
      </c>
      <c r="E51" s="268"/>
      <c r="F51" s="173">
        <f>ROUND((D51+E51)/(C51/100),1)</f>
        <v>52.3</v>
      </c>
      <c r="G51" s="174">
        <v>70000</v>
      </c>
      <c r="H51" s="267">
        <v>53942</v>
      </c>
      <c r="I51" s="268"/>
      <c r="J51" s="173">
        <f>ROUND((H51+I51)/(G51/100),1)</f>
        <v>77.1</v>
      </c>
      <c r="K51" s="187">
        <v>70000</v>
      </c>
      <c r="L51" s="267">
        <v>115291.1</v>
      </c>
      <c r="M51" s="268"/>
      <c r="N51" s="173">
        <f>ROUND((L51+M51)/(K51/100),1)</f>
        <v>164.7</v>
      </c>
      <c r="O51" s="64">
        <f t="shared" si="5"/>
        <v>164.7</v>
      </c>
    </row>
    <row r="52" spans="1:15" ht="15">
      <c r="A52" s="210" t="s">
        <v>65</v>
      </c>
      <c r="B52" s="173" t="s">
        <v>100</v>
      </c>
      <c r="C52" s="174"/>
      <c r="D52" s="267"/>
      <c r="E52" s="268"/>
      <c r="F52" s="173"/>
      <c r="G52" s="174"/>
      <c r="H52" s="267"/>
      <c r="I52" s="268"/>
      <c r="J52" s="173"/>
      <c r="K52" s="187"/>
      <c r="L52" s="267"/>
      <c r="M52" s="268"/>
      <c r="N52" s="173"/>
      <c r="O52" s="64" t="e">
        <f t="shared" si="5"/>
        <v>#VALUE!</v>
      </c>
    </row>
    <row r="53" spans="1:15" ht="15">
      <c r="A53" s="210" t="s">
        <v>66</v>
      </c>
      <c r="B53" s="173">
        <v>3000</v>
      </c>
      <c r="C53" s="174">
        <v>3000</v>
      </c>
      <c r="D53" s="280"/>
      <c r="E53" s="268">
        <v>348</v>
      </c>
      <c r="F53" s="173">
        <f>ROUND((D53+E53)/(C53/100),1)</f>
        <v>11.6</v>
      </c>
      <c r="G53" s="174">
        <v>3000</v>
      </c>
      <c r="H53" s="267"/>
      <c r="I53" s="268">
        <v>348</v>
      </c>
      <c r="J53" s="173">
        <f>ROUND((H53+I53)/(G53/100),1)</f>
        <v>11.6</v>
      </c>
      <c r="K53" s="187">
        <v>3000</v>
      </c>
      <c r="L53" s="267">
        <v>0</v>
      </c>
      <c r="M53" s="268">
        <v>1448</v>
      </c>
      <c r="N53" s="173">
        <f>ROUND((L53+M53)/(K53/100),1)</f>
        <v>48.3</v>
      </c>
      <c r="O53" s="64">
        <f t="shared" si="5"/>
        <v>48.3</v>
      </c>
    </row>
    <row r="54" spans="1:15" ht="15">
      <c r="A54" s="210" t="s">
        <v>67</v>
      </c>
      <c r="B54" s="173"/>
      <c r="C54" s="174"/>
      <c r="D54" s="267"/>
      <c r="E54" s="268"/>
      <c r="F54" s="173"/>
      <c r="G54" s="174"/>
      <c r="H54" s="267"/>
      <c r="I54" s="268"/>
      <c r="J54" s="173"/>
      <c r="K54" s="187"/>
      <c r="L54" s="267"/>
      <c r="M54" s="268"/>
      <c r="N54" s="173"/>
      <c r="O54" s="64" t="e">
        <f t="shared" si="5"/>
        <v>#DIV/0!</v>
      </c>
    </row>
    <row r="55" spans="1:15" ht="15">
      <c r="A55" s="210" t="s">
        <v>68</v>
      </c>
      <c r="B55" s="173"/>
      <c r="C55" s="174"/>
      <c r="D55" s="267"/>
      <c r="E55" s="268"/>
      <c r="F55" s="173"/>
      <c r="G55" s="174"/>
      <c r="H55" s="267"/>
      <c r="I55" s="268"/>
      <c r="J55" s="173"/>
      <c r="K55" s="187"/>
      <c r="L55" s="267"/>
      <c r="M55" s="268"/>
      <c r="N55" s="173"/>
      <c r="O55" s="64" t="e">
        <f t="shared" si="5"/>
        <v>#DIV/0!</v>
      </c>
    </row>
    <row r="56" spans="1:15" ht="15">
      <c r="A56" s="210" t="s">
        <v>69</v>
      </c>
      <c r="B56" s="173"/>
      <c r="C56" s="174"/>
      <c r="D56" s="267"/>
      <c r="E56" s="268"/>
      <c r="F56" s="173"/>
      <c r="G56" s="174"/>
      <c r="H56" s="267"/>
      <c r="I56" s="268"/>
      <c r="J56" s="173"/>
      <c r="K56" s="187"/>
      <c r="L56" s="267"/>
      <c r="M56" s="268"/>
      <c r="N56" s="173"/>
      <c r="O56" s="64" t="e">
        <f t="shared" si="5"/>
        <v>#DIV/0!</v>
      </c>
    </row>
    <row r="57" spans="1:15" ht="15">
      <c r="A57" s="210" t="s">
        <v>70</v>
      </c>
      <c r="B57" s="173"/>
      <c r="C57" s="174"/>
      <c r="D57" s="267"/>
      <c r="E57" s="268"/>
      <c r="F57" s="173"/>
      <c r="G57" s="174"/>
      <c r="H57" s="267"/>
      <c r="I57" s="268"/>
      <c r="J57" s="173"/>
      <c r="K57" s="187"/>
      <c r="L57" s="267"/>
      <c r="M57" s="268"/>
      <c r="N57" s="173"/>
      <c r="O57" s="64" t="e">
        <f t="shared" si="5"/>
        <v>#DIV/0!</v>
      </c>
    </row>
    <row r="58" spans="1:15" ht="15">
      <c r="A58" s="210" t="s">
        <v>71</v>
      </c>
      <c r="B58" s="173"/>
      <c r="C58" s="174"/>
      <c r="D58" s="267"/>
      <c r="E58" s="268"/>
      <c r="F58" s="173"/>
      <c r="G58" s="174"/>
      <c r="H58" s="267"/>
      <c r="I58" s="268"/>
      <c r="J58" s="173"/>
      <c r="K58" s="187"/>
      <c r="L58" s="267"/>
      <c r="M58" s="268"/>
      <c r="N58" s="173"/>
      <c r="O58" s="64" t="e">
        <f t="shared" si="5"/>
        <v>#DIV/0!</v>
      </c>
    </row>
    <row r="59" spans="1:15" ht="15">
      <c r="A59" s="210" t="s">
        <v>72</v>
      </c>
      <c r="B59" s="173"/>
      <c r="C59" s="174"/>
      <c r="D59" s="267"/>
      <c r="E59" s="268"/>
      <c r="F59" s="173"/>
      <c r="G59" s="174"/>
      <c r="H59" s="267"/>
      <c r="I59" s="268"/>
      <c r="J59" s="173"/>
      <c r="K59" s="187"/>
      <c r="L59" s="267"/>
      <c r="M59" s="268"/>
      <c r="N59" s="173"/>
      <c r="O59" s="64" t="e">
        <f t="shared" si="5"/>
        <v>#DIV/0!</v>
      </c>
    </row>
    <row r="60" spans="1:15" ht="15">
      <c r="A60" s="210" t="s">
        <v>73</v>
      </c>
      <c r="B60" s="173"/>
      <c r="C60" s="174"/>
      <c r="D60" s="267"/>
      <c r="E60" s="268"/>
      <c r="F60" s="173"/>
      <c r="G60" s="174"/>
      <c r="H60" s="267"/>
      <c r="I60" s="268"/>
      <c r="J60" s="173"/>
      <c r="K60" s="187"/>
      <c r="L60" s="267"/>
      <c r="M60" s="268"/>
      <c r="N60" s="173"/>
      <c r="O60" s="64" t="e">
        <f t="shared" si="5"/>
        <v>#DIV/0!</v>
      </c>
    </row>
    <row r="61" spans="1:15" ht="15">
      <c r="A61" s="210" t="s">
        <v>74</v>
      </c>
      <c r="B61" s="173"/>
      <c r="C61" s="174"/>
      <c r="D61" s="267"/>
      <c r="E61" s="268"/>
      <c r="F61" s="173"/>
      <c r="G61" s="174"/>
      <c r="H61" s="267"/>
      <c r="I61" s="268"/>
      <c r="J61" s="173"/>
      <c r="K61" s="187"/>
      <c r="L61" s="267"/>
      <c r="M61" s="268"/>
      <c r="N61" s="173"/>
      <c r="O61" s="64" t="e">
        <f t="shared" si="5"/>
        <v>#DIV/0!</v>
      </c>
    </row>
    <row r="62" spans="1:15" ht="15">
      <c r="A62" s="210" t="s">
        <v>75</v>
      </c>
      <c r="B62" s="173"/>
      <c r="C62" s="174"/>
      <c r="D62" s="267"/>
      <c r="E62" s="268"/>
      <c r="F62" s="173"/>
      <c r="G62" s="174"/>
      <c r="H62" s="267"/>
      <c r="I62" s="268"/>
      <c r="J62" s="173"/>
      <c r="K62" s="187"/>
      <c r="L62" s="267"/>
      <c r="M62" s="268"/>
      <c r="N62" s="173"/>
      <c r="O62" s="64" t="e">
        <f t="shared" si="5"/>
        <v>#DIV/0!</v>
      </c>
    </row>
    <row r="63" spans="1:15" ht="15">
      <c r="A63" s="210" t="s">
        <v>76</v>
      </c>
      <c r="B63" s="173"/>
      <c r="C63" s="174"/>
      <c r="D63" s="267"/>
      <c r="E63" s="268"/>
      <c r="F63" s="173"/>
      <c r="G63" s="174"/>
      <c r="H63" s="267"/>
      <c r="I63" s="268"/>
      <c r="J63" s="173"/>
      <c r="K63" s="187"/>
      <c r="L63" s="267"/>
      <c r="M63" s="268"/>
      <c r="N63" s="173"/>
      <c r="O63" s="64" t="e">
        <f t="shared" si="5"/>
        <v>#DIV/0!</v>
      </c>
    </row>
    <row r="64" spans="1:15" ht="15">
      <c r="A64" s="210" t="s">
        <v>77</v>
      </c>
      <c r="B64" s="173"/>
      <c r="C64" s="174"/>
      <c r="D64" s="267"/>
      <c r="E64" s="268"/>
      <c r="F64" s="173"/>
      <c r="G64" s="174"/>
      <c r="H64" s="267"/>
      <c r="I64" s="268"/>
      <c r="J64" s="173"/>
      <c r="K64" s="187"/>
      <c r="L64" s="267"/>
      <c r="M64" s="268"/>
      <c r="N64" s="173"/>
      <c r="O64" s="64" t="e">
        <f t="shared" si="5"/>
        <v>#DIV/0!</v>
      </c>
    </row>
    <row r="65" spans="1:15" ht="15">
      <c r="A65" s="210" t="s">
        <v>78</v>
      </c>
      <c r="B65" s="173"/>
      <c r="C65" s="174"/>
      <c r="D65" s="267"/>
      <c r="E65" s="268"/>
      <c r="F65" s="173"/>
      <c r="G65" s="174"/>
      <c r="H65" s="267"/>
      <c r="I65" s="268"/>
      <c r="J65" s="173"/>
      <c r="K65" s="187"/>
      <c r="L65" s="267"/>
      <c r="M65" s="268"/>
      <c r="N65" s="173"/>
      <c r="O65" s="64" t="e">
        <f t="shared" si="5"/>
        <v>#DIV/0!</v>
      </c>
    </row>
    <row r="66" spans="1:15" ht="15">
      <c r="A66" s="210" t="s">
        <v>79</v>
      </c>
      <c r="B66" s="173"/>
      <c r="C66" s="174"/>
      <c r="D66" s="267"/>
      <c r="E66" s="268"/>
      <c r="F66" s="173"/>
      <c r="G66" s="174"/>
      <c r="H66" s="267"/>
      <c r="I66" s="268"/>
      <c r="J66" s="173"/>
      <c r="K66" s="187"/>
      <c r="L66" s="267"/>
      <c r="M66" s="268"/>
      <c r="N66" s="173"/>
      <c r="O66" s="64" t="e">
        <f t="shared" si="5"/>
        <v>#DIV/0!</v>
      </c>
    </row>
    <row r="67" spans="1:15" ht="15">
      <c r="A67" s="210" t="s">
        <v>80</v>
      </c>
      <c r="B67" s="173">
        <v>3000</v>
      </c>
      <c r="C67" s="174">
        <v>3000</v>
      </c>
      <c r="D67" s="267">
        <v>1384.75</v>
      </c>
      <c r="E67" s="268"/>
      <c r="F67" s="173">
        <f>ROUND((D67+E67)/(C67/100),1)</f>
        <v>46.2</v>
      </c>
      <c r="G67" s="174">
        <v>3000</v>
      </c>
      <c r="H67" s="267">
        <v>2250.58</v>
      </c>
      <c r="I67" s="268" t="s">
        <v>100</v>
      </c>
      <c r="J67" s="173"/>
      <c r="K67" s="187">
        <v>3000</v>
      </c>
      <c r="L67" s="267">
        <v>2954.59</v>
      </c>
      <c r="M67" s="268"/>
      <c r="N67" s="173">
        <f>ROUND((L67+M67)/(K67/100),1)</f>
        <v>98.5</v>
      </c>
      <c r="O67" s="64">
        <f t="shared" si="5"/>
        <v>98.5</v>
      </c>
    </row>
    <row r="68" spans="1:15" ht="15">
      <c r="A68" s="210" t="s">
        <v>81</v>
      </c>
      <c r="B68" s="173"/>
      <c r="C68" s="174"/>
      <c r="D68" s="267"/>
      <c r="E68" s="268"/>
      <c r="F68" s="173"/>
      <c r="G68" s="174"/>
      <c r="H68" s="267"/>
      <c r="I68" s="268"/>
      <c r="J68" s="173"/>
      <c r="K68" s="187"/>
      <c r="L68" s="267"/>
      <c r="M68" s="268"/>
      <c r="N68" s="173"/>
      <c r="O68" s="64" t="e">
        <f t="shared" si="5"/>
        <v>#DIV/0!</v>
      </c>
    </row>
    <row r="69" spans="1:15" ht="15">
      <c r="A69" s="210" t="s">
        <v>82</v>
      </c>
      <c r="B69" s="173"/>
      <c r="C69" s="174"/>
      <c r="D69" s="267"/>
      <c r="E69" s="268"/>
      <c r="F69" s="173"/>
      <c r="G69" s="174"/>
      <c r="H69" s="267"/>
      <c r="I69" s="268"/>
      <c r="J69" s="173"/>
      <c r="K69" s="187"/>
      <c r="L69" s="267"/>
      <c r="M69" s="268"/>
      <c r="N69" s="173"/>
      <c r="O69" s="64" t="e">
        <f t="shared" si="5"/>
        <v>#DIV/0!</v>
      </c>
    </row>
    <row r="70" spans="1:15" ht="15">
      <c r="A70" s="210" t="s">
        <v>83</v>
      </c>
      <c r="B70" s="173"/>
      <c r="C70" s="174"/>
      <c r="D70" s="267"/>
      <c r="E70" s="268"/>
      <c r="F70" s="173"/>
      <c r="G70" s="174"/>
      <c r="H70" s="267"/>
      <c r="I70" s="268"/>
      <c r="J70" s="173"/>
      <c r="K70" s="187"/>
      <c r="L70" s="267"/>
      <c r="M70" s="268"/>
      <c r="N70" s="173"/>
      <c r="O70" s="64" t="e">
        <f t="shared" si="5"/>
        <v>#DIV/0!</v>
      </c>
    </row>
    <row r="71" spans="1:15" ht="15">
      <c r="A71" s="211" t="s">
        <v>84</v>
      </c>
      <c r="B71" s="173">
        <f>SUM(B50:B70)</f>
        <v>76000</v>
      </c>
      <c r="C71" s="174">
        <f>SUM(C50:C70)</f>
        <v>76000</v>
      </c>
      <c r="D71" s="267">
        <f>SUM(D50:D70)</f>
        <v>38001.75</v>
      </c>
      <c r="E71" s="268">
        <f>SUM(E50:E70)</f>
        <v>348</v>
      </c>
      <c r="F71" s="173">
        <f>ROUND((D71+E71)/(C71/100),1)</f>
        <v>50.5</v>
      </c>
      <c r="G71" s="174">
        <f>SUM(G50:G70)</f>
        <v>76000</v>
      </c>
      <c r="H71" s="267">
        <f>SUM(H50:H70)</f>
        <v>56192.58</v>
      </c>
      <c r="I71" s="268">
        <f>SUM(I50:I70)</f>
        <v>348</v>
      </c>
      <c r="J71" s="173">
        <f>ROUND((H71+I71)/(G71/100),1)</f>
        <v>74.4</v>
      </c>
      <c r="K71" s="174">
        <f>SUM(K50:K70)</f>
        <v>76000</v>
      </c>
      <c r="L71" s="267">
        <f>SUM(L50:L70)</f>
        <v>118245.69</v>
      </c>
      <c r="M71" s="268">
        <f>SUM(M50:M70)</f>
        <v>1448</v>
      </c>
      <c r="N71" s="173">
        <f>ROUND((L71+M71)/(K71/100),1)</f>
        <v>157.5</v>
      </c>
      <c r="O71" s="64">
        <f t="shared" si="5"/>
        <v>157.5</v>
      </c>
    </row>
    <row r="72" spans="1:15" ht="15">
      <c r="A72" s="210" t="s">
        <v>85</v>
      </c>
      <c r="B72" s="176"/>
      <c r="C72" s="177"/>
      <c r="D72" s="269"/>
      <c r="E72" s="270"/>
      <c r="F72" s="173"/>
      <c r="G72" s="177"/>
      <c r="H72" s="269"/>
      <c r="I72" s="270"/>
      <c r="J72" s="173"/>
      <c r="K72" s="271"/>
      <c r="L72" s="269"/>
      <c r="M72" s="270"/>
      <c r="N72" s="173"/>
      <c r="O72" s="64" t="e">
        <f t="shared" si="5"/>
        <v>#DIV/0!</v>
      </c>
    </row>
    <row r="73" spans="1:15" ht="15">
      <c r="A73" s="210" t="s">
        <v>86</v>
      </c>
      <c r="B73" s="176">
        <v>2280000</v>
      </c>
      <c r="C73" s="177">
        <v>2280000</v>
      </c>
      <c r="D73" s="269">
        <v>1140000</v>
      </c>
      <c r="E73" s="270"/>
      <c r="F73" s="176">
        <f>ROUND((D73+E73)/(C73/100),1)</f>
        <v>50</v>
      </c>
      <c r="G73" s="177">
        <v>2280000</v>
      </c>
      <c r="H73" s="269">
        <v>1710000</v>
      </c>
      <c r="I73" s="270"/>
      <c r="J73" s="176">
        <f>ROUND((H73+I73)/(G73/100),1)</f>
        <v>75</v>
      </c>
      <c r="K73" s="271">
        <v>2280000</v>
      </c>
      <c r="L73" s="269">
        <v>2280000</v>
      </c>
      <c r="M73" s="270"/>
      <c r="N73" s="176">
        <f>ROUND((L73+M73)/(K73/100),1)</f>
        <v>100</v>
      </c>
      <c r="O73" s="64">
        <f t="shared" si="5"/>
        <v>100</v>
      </c>
    </row>
    <row r="74" spans="1:15" ht="15">
      <c r="A74" s="211" t="s">
        <v>87</v>
      </c>
      <c r="B74" s="272"/>
      <c r="C74" s="273"/>
      <c r="D74" s="274"/>
      <c r="E74" s="275"/>
      <c r="F74" s="176"/>
      <c r="G74" s="273"/>
      <c r="H74" s="274"/>
      <c r="I74" s="275"/>
      <c r="J74" s="176"/>
      <c r="K74" s="273"/>
      <c r="L74" s="274"/>
      <c r="M74" s="275"/>
      <c r="N74" s="176"/>
      <c r="O74" s="64" t="e">
        <f t="shared" si="5"/>
        <v>#DIV/0!</v>
      </c>
    </row>
    <row r="75" spans="1:15" ht="15">
      <c r="A75" s="210" t="s">
        <v>102</v>
      </c>
      <c r="B75" s="173"/>
      <c r="C75" s="174"/>
      <c r="D75" s="267"/>
      <c r="E75" s="268"/>
      <c r="F75" s="176"/>
      <c r="G75" s="174"/>
      <c r="H75" s="267"/>
      <c r="I75" s="268"/>
      <c r="J75" s="176"/>
      <c r="K75" s="174"/>
      <c r="L75" s="267"/>
      <c r="M75" s="268"/>
      <c r="N75" s="176"/>
      <c r="O75" s="64" t="e">
        <f t="shared" si="5"/>
        <v>#DIV/0!</v>
      </c>
    </row>
    <row r="76" spans="1:15" ht="15">
      <c r="A76" s="210" t="s">
        <v>89</v>
      </c>
      <c r="B76" s="173"/>
      <c r="C76" s="174"/>
      <c r="D76" s="267"/>
      <c r="E76" s="268"/>
      <c r="F76" s="173"/>
      <c r="G76" s="174"/>
      <c r="H76" s="267"/>
      <c r="I76" s="268"/>
      <c r="J76" s="173"/>
      <c r="K76" s="174"/>
      <c r="L76" s="267"/>
      <c r="M76" s="268"/>
      <c r="N76" s="173"/>
      <c r="O76" s="64" t="e">
        <f t="shared" si="5"/>
        <v>#DIV/0!</v>
      </c>
    </row>
    <row r="77" spans="1:15" ht="15">
      <c r="A77" s="210" t="s">
        <v>90</v>
      </c>
      <c r="B77" s="173"/>
      <c r="C77" s="174"/>
      <c r="D77" s="267"/>
      <c r="E77" s="268"/>
      <c r="F77" s="176"/>
      <c r="G77" s="174"/>
      <c r="H77" s="267"/>
      <c r="I77" s="268"/>
      <c r="J77" s="176"/>
      <c r="K77" s="174"/>
      <c r="L77" s="267"/>
      <c r="M77" s="268"/>
      <c r="N77" s="176"/>
      <c r="O77" s="64" t="e">
        <f t="shared" si="5"/>
        <v>#DIV/0!</v>
      </c>
    </row>
    <row r="78" spans="1:15" ht="15">
      <c r="A78" s="211" t="s">
        <v>91</v>
      </c>
      <c r="B78" s="173"/>
      <c r="C78" s="174"/>
      <c r="D78" s="267"/>
      <c r="E78" s="268"/>
      <c r="F78" s="176"/>
      <c r="G78" s="174"/>
      <c r="H78" s="267"/>
      <c r="I78" s="268"/>
      <c r="J78" s="176"/>
      <c r="K78" s="174"/>
      <c r="L78" s="267"/>
      <c r="M78" s="268"/>
      <c r="N78" s="176"/>
      <c r="O78" s="64" t="e">
        <f t="shared" si="5"/>
        <v>#DIV/0!</v>
      </c>
    </row>
    <row r="79" spans="1:15" ht="15">
      <c r="A79" s="211" t="s">
        <v>92</v>
      </c>
      <c r="B79" s="173">
        <f>SUM(B73:B78)</f>
        <v>2280000</v>
      </c>
      <c r="C79" s="174">
        <f>SUM(C73:C78)</f>
        <v>2280000</v>
      </c>
      <c r="D79" s="267">
        <f>SUM(D73:D78)</f>
        <v>1140000</v>
      </c>
      <c r="E79" s="268">
        <f>SUM(E73:E78)</f>
        <v>0</v>
      </c>
      <c r="F79" s="173">
        <f>ROUND((D79+E79)/(C79/100),1)</f>
        <v>50</v>
      </c>
      <c r="G79" s="174">
        <f>SUM(G73:G78)</f>
        <v>2280000</v>
      </c>
      <c r="H79" s="267">
        <f>SUM(H73:H78)</f>
        <v>1710000</v>
      </c>
      <c r="I79" s="268">
        <f>SUM(I73:I78)</f>
        <v>0</v>
      </c>
      <c r="J79" s="173">
        <f>ROUND((H79+I79)/(G79/100),1)</f>
        <v>75</v>
      </c>
      <c r="K79" s="174">
        <v>2280000</v>
      </c>
      <c r="L79" s="267">
        <f>SUM(L73:L78)</f>
        <v>2280000</v>
      </c>
      <c r="M79" s="268">
        <f>SUM(M73:M78)</f>
        <v>0</v>
      </c>
      <c r="N79" s="173">
        <f>ROUND((L79+M79)/(K79/100),1)</f>
        <v>100</v>
      </c>
      <c r="O79" s="64">
        <f t="shared" si="5"/>
        <v>100</v>
      </c>
    </row>
    <row r="80" spans="1:15" ht="15.75" thickBot="1">
      <c r="A80" s="212" t="s">
        <v>93</v>
      </c>
      <c r="B80" s="176">
        <f>B71+B79</f>
        <v>2356000</v>
      </c>
      <c r="C80" s="177">
        <f>C71+C79</f>
        <v>2356000</v>
      </c>
      <c r="D80" s="269">
        <f>D71+D79</f>
        <v>1178001.75</v>
      </c>
      <c r="E80" s="270">
        <f>E71+E79</f>
        <v>348</v>
      </c>
      <c r="F80" s="176">
        <f>ROUND((D80+E80)/(C80/100),1)</f>
        <v>50</v>
      </c>
      <c r="G80" s="177">
        <f>G71+G79</f>
        <v>2356000</v>
      </c>
      <c r="H80" s="269">
        <f>H71+H79</f>
        <v>1766192.58</v>
      </c>
      <c r="I80" s="269">
        <f>I71+I79</f>
        <v>348</v>
      </c>
      <c r="J80" s="176">
        <f>ROUND((H80+I80)/(G80/100),1)</f>
        <v>75</v>
      </c>
      <c r="K80" s="177">
        <f>K71+K79</f>
        <v>2356000</v>
      </c>
      <c r="L80" s="269">
        <f>L71+L79</f>
        <v>2398245.69</v>
      </c>
      <c r="M80" s="270">
        <f>M71+M79</f>
        <v>1448</v>
      </c>
      <c r="N80" s="176">
        <f>ROUND((L80+M80)/(K80/100),1)</f>
        <v>101.9</v>
      </c>
      <c r="O80" s="457">
        <f t="shared" si="5"/>
        <v>101.9</v>
      </c>
    </row>
    <row r="81" spans="1:15" ht="15.75" thickBot="1">
      <c r="A81" s="213" t="s">
        <v>94</v>
      </c>
      <c r="B81" s="276">
        <f>B80-B33</f>
        <v>0</v>
      </c>
      <c r="C81" s="276">
        <f>C80-C33</f>
        <v>0</v>
      </c>
      <c r="D81" s="276">
        <f>D80-D33</f>
        <v>237514.38</v>
      </c>
      <c r="E81" s="276">
        <f>E80-E33</f>
        <v>87</v>
      </c>
      <c r="F81" s="276"/>
      <c r="G81" s="276">
        <f>G80-G33</f>
        <v>0</v>
      </c>
      <c r="H81" s="276">
        <f>H80-H33</f>
        <v>338540.70999999996</v>
      </c>
      <c r="I81" s="276">
        <f>I80-I33</f>
        <v>87</v>
      </c>
      <c r="J81" s="276"/>
      <c r="K81" s="276">
        <f>K80-K33</f>
        <v>0</v>
      </c>
      <c r="L81" s="276">
        <f>L80-L33</f>
        <v>294489.3999999999</v>
      </c>
      <c r="M81" s="276">
        <f>M80-M33</f>
        <v>1187</v>
      </c>
      <c r="N81" s="276"/>
      <c r="O81" s="90" t="e">
        <f t="shared" si="5"/>
        <v>#DIV/0!</v>
      </c>
    </row>
    <row r="82" spans="1:15" ht="15.75" thickBot="1">
      <c r="A82" s="489" t="s">
        <v>108</v>
      </c>
      <c r="B82" s="486"/>
      <c r="C82" s="485"/>
      <c r="D82" s="488">
        <f>D81+E81</f>
        <v>237601.38</v>
      </c>
      <c r="E82" s="485"/>
      <c r="F82" s="485"/>
      <c r="G82" s="485"/>
      <c r="H82" s="488">
        <f>H81+I81</f>
        <v>338627.70999999996</v>
      </c>
      <c r="I82" s="485"/>
      <c r="J82" s="485"/>
      <c r="K82" s="485"/>
      <c r="L82" s="488">
        <f>L81+M81</f>
        <v>295676.3999999999</v>
      </c>
      <c r="M82" s="485"/>
      <c r="N82" s="485"/>
      <c r="O82" s="487"/>
    </row>
    <row r="83" spans="2:12" ht="15">
      <c r="B83" s="26"/>
      <c r="D83" s="484"/>
      <c r="F83" s="188"/>
      <c r="G83" s="493"/>
      <c r="H83" s="484"/>
      <c r="I83" s="188"/>
      <c r="J83" s="188"/>
      <c r="L83" s="380"/>
    </row>
    <row r="84" spans="2:12" ht="15">
      <c r="B84" s="26"/>
      <c r="D84" s="484"/>
      <c r="F84" s="188"/>
      <c r="G84" s="493"/>
      <c r="H84" s="484"/>
      <c r="I84" s="188"/>
      <c r="J84" s="188"/>
      <c r="L84" s="380"/>
    </row>
    <row r="85" spans="2:12" ht="15">
      <c r="B85" s="26"/>
      <c r="D85" s="484"/>
      <c r="F85" s="188"/>
      <c r="G85" s="493"/>
      <c r="H85" s="484"/>
      <c r="I85" s="188"/>
      <c r="J85" s="188"/>
      <c r="L85" s="380"/>
    </row>
    <row r="86" spans="2:12" ht="15">
      <c r="B86" s="26"/>
      <c r="D86" s="484"/>
      <c r="F86" s="188"/>
      <c r="G86" s="493"/>
      <c r="H86" s="484"/>
      <c r="I86" s="188"/>
      <c r="J86" s="188"/>
      <c r="L86" s="380"/>
    </row>
    <row r="87" spans="2:12" ht="15">
      <c r="B87" s="26"/>
      <c r="D87" s="484"/>
      <c r="F87" s="188"/>
      <c r="G87" s="493"/>
      <c r="H87" s="484"/>
      <c r="I87" s="188"/>
      <c r="J87" s="188"/>
      <c r="L87" s="380"/>
    </row>
    <row r="88" spans="2:12" ht="15">
      <c r="B88" s="26"/>
      <c r="D88" s="484"/>
      <c r="F88" s="188"/>
      <c r="G88" s="493"/>
      <c r="H88" s="484"/>
      <c r="I88" s="188"/>
      <c r="J88" s="188"/>
      <c r="L88" s="380"/>
    </row>
    <row r="89" spans="2:8" ht="15">
      <c r="B89" s="26"/>
      <c r="G89" s="1"/>
      <c r="H89"/>
    </row>
    <row r="90" spans="1:8" ht="15">
      <c r="A90" s="214" t="s">
        <v>95</v>
      </c>
      <c r="G90" s="1"/>
      <c r="H90"/>
    </row>
    <row r="91" spans="7:8" ht="15.75" thickBot="1">
      <c r="G91" s="1"/>
      <c r="H91"/>
    </row>
    <row r="92" spans="1:8" ht="15">
      <c r="A92" s="190"/>
      <c r="B92" s="153" t="s">
        <v>10</v>
      </c>
      <c r="C92" s="204" t="s">
        <v>14</v>
      </c>
      <c r="D92" s="152" t="s">
        <v>15</v>
      </c>
      <c r="E92" s="24"/>
      <c r="G92" s="1"/>
      <c r="H92"/>
    </row>
    <row r="93" spans="1:8" ht="15">
      <c r="A93" s="194" t="s">
        <v>96</v>
      </c>
      <c r="B93" s="235">
        <v>0</v>
      </c>
      <c r="C93" s="236">
        <v>0</v>
      </c>
      <c r="D93" s="237">
        <v>0</v>
      </c>
      <c r="E93" s="24"/>
      <c r="G93" s="1"/>
      <c r="H93"/>
    </row>
    <row r="94" spans="1:8" ht="15">
      <c r="A94" s="215" t="s">
        <v>103</v>
      </c>
      <c r="B94" s="235">
        <v>0</v>
      </c>
      <c r="C94" s="236">
        <v>0</v>
      </c>
      <c r="D94" s="237">
        <v>0</v>
      </c>
      <c r="E94" s="24"/>
      <c r="G94" s="1"/>
      <c r="H94"/>
    </row>
    <row r="95" spans="1:8" ht="15">
      <c r="A95" s="215" t="s">
        <v>98</v>
      </c>
      <c r="B95" s="235">
        <v>599</v>
      </c>
      <c r="C95" s="236">
        <v>2853</v>
      </c>
      <c r="D95" s="237">
        <v>0</v>
      </c>
      <c r="E95" s="24"/>
      <c r="G95" s="1"/>
      <c r="H95"/>
    </row>
    <row r="96" spans="1:8" ht="15.75" thickBot="1">
      <c r="A96" s="199" t="s">
        <v>99</v>
      </c>
      <c r="B96" s="238">
        <v>0</v>
      </c>
      <c r="C96" s="239">
        <v>0</v>
      </c>
      <c r="D96" s="240">
        <v>0</v>
      </c>
      <c r="E96" s="24"/>
      <c r="G96" s="1"/>
      <c r="H96"/>
    </row>
    <row r="97" ht="15">
      <c r="G97" s="1"/>
    </row>
    <row r="98" ht="15">
      <c r="G98" s="1"/>
    </row>
    <row r="99" spans="1:7" ht="15.75" thickBot="1">
      <c r="A99" s="25" t="s">
        <v>44</v>
      </c>
      <c r="B99" s="26"/>
      <c r="G99" s="1"/>
    </row>
    <row r="100" spans="1:14" ht="15.75" thickBot="1">
      <c r="A100" s="216" t="s">
        <v>45</v>
      </c>
      <c r="B100" s="218" t="s">
        <v>46</v>
      </c>
      <c r="C100" s="219"/>
      <c r="D100" s="220" t="s">
        <v>47</v>
      </c>
      <c r="E100" s="221"/>
      <c r="F100" s="222" t="s">
        <v>48</v>
      </c>
      <c r="G100" s="219"/>
      <c r="H100" s="223" t="s">
        <v>49</v>
      </c>
      <c r="I100" s="221"/>
      <c r="J100" s="222" t="s">
        <v>48</v>
      </c>
      <c r="K100" s="219"/>
      <c r="L100" s="220" t="s">
        <v>50</v>
      </c>
      <c r="M100" s="221"/>
      <c r="N100" s="224" t="s">
        <v>48</v>
      </c>
    </row>
    <row r="101" spans="1:14" ht="15">
      <c r="A101" s="217"/>
      <c r="B101" s="225"/>
      <c r="C101" s="180"/>
      <c r="D101" s="181"/>
      <c r="E101" s="182"/>
      <c r="F101" s="183"/>
      <c r="G101" s="180"/>
      <c r="H101" s="184"/>
      <c r="I101" s="182"/>
      <c r="J101" s="183"/>
      <c r="K101" s="180"/>
      <c r="L101" s="181"/>
      <c r="M101" s="182"/>
      <c r="N101" s="226"/>
    </row>
    <row r="102" spans="1:14" ht="15">
      <c r="A102" s="217" t="s">
        <v>51</v>
      </c>
      <c r="B102" s="227">
        <v>1028104</v>
      </c>
      <c r="C102" s="180"/>
      <c r="D102" s="185">
        <v>458550</v>
      </c>
      <c r="E102" s="182"/>
      <c r="F102" s="186">
        <f>IF(B102=0,"-",ROUND((D102)/(B102/100),1))</f>
        <v>44.6</v>
      </c>
      <c r="G102" s="180"/>
      <c r="H102" s="187">
        <v>704324</v>
      </c>
      <c r="I102" s="182"/>
      <c r="J102" s="186">
        <f>IF(B102=0,"-",(ROUND((H102)/(B102/100),1)))</f>
        <v>68.5</v>
      </c>
      <c r="K102" s="180"/>
      <c r="L102" s="185">
        <v>947532</v>
      </c>
      <c r="M102" s="182"/>
      <c r="N102" s="228">
        <f>IF(B102=0,"-",(ROUND((L102)/(B102/100),1)))</f>
        <v>92.2</v>
      </c>
    </row>
    <row r="103" spans="1:14" ht="15">
      <c r="A103" s="217" t="s">
        <v>52</v>
      </c>
      <c r="B103" s="227">
        <v>130000</v>
      </c>
      <c r="C103" s="180"/>
      <c r="D103" s="185">
        <v>41476</v>
      </c>
      <c r="E103" s="182"/>
      <c r="F103" s="186">
        <f>IF(B103=0,"-",ROUND((D103)/(B103/100),1))</f>
        <v>31.9</v>
      </c>
      <c r="G103" s="180"/>
      <c r="H103" s="187">
        <v>64848</v>
      </c>
      <c r="I103" s="182"/>
      <c r="J103" s="186">
        <f>IF(B103=0,"-",(ROUND((H103)/(B103/100),1)))</f>
        <v>49.9</v>
      </c>
      <c r="K103" s="180"/>
      <c r="L103" s="185">
        <v>91824</v>
      </c>
      <c r="M103" s="182"/>
      <c r="N103" s="228">
        <f>IF(B103=0,"-",(ROUND((L103)/(B103/100),1)))</f>
        <v>70.6</v>
      </c>
    </row>
    <row r="104" spans="1:14" ht="15">
      <c r="A104" s="217" t="s">
        <v>53</v>
      </c>
      <c r="B104" s="227">
        <v>3</v>
      </c>
      <c r="C104" s="180"/>
      <c r="D104" s="185">
        <v>3</v>
      </c>
      <c r="E104" s="182"/>
      <c r="F104" s="186">
        <f>IF(B104=0,"-",ROUND((D104)/(B104/100),1))</f>
        <v>100</v>
      </c>
      <c r="G104" s="180"/>
      <c r="H104" s="187">
        <v>3</v>
      </c>
      <c r="I104" s="182"/>
      <c r="J104" s="186">
        <v>100</v>
      </c>
      <c r="K104" s="180"/>
      <c r="L104" s="185">
        <v>3</v>
      </c>
      <c r="M104" s="182"/>
      <c r="N104" s="228">
        <f>IF(B104=0,"-",(ROUND((L104)/(B104/100),1)))</f>
        <v>100</v>
      </c>
    </row>
    <row r="105" spans="1:14" ht="15.75" thickBot="1">
      <c r="A105" s="199" t="s">
        <v>54</v>
      </c>
      <c r="B105" s="229"/>
      <c r="C105" s="230"/>
      <c r="D105" s="229"/>
      <c r="E105" s="232"/>
      <c r="F105" s="233" t="str">
        <f>IF(B105=0,"-",ROUND((D105)/(B105/100),1))</f>
        <v>-</v>
      </c>
      <c r="G105" s="230"/>
      <c r="H105" s="229"/>
      <c r="I105" s="232"/>
      <c r="J105" s="233" t="str">
        <f>IF(B105=0,"-",(ROUND((H105)/(B105/100),1)))</f>
        <v>-</v>
      </c>
      <c r="K105" s="230"/>
      <c r="L105" s="231">
        <v>21653</v>
      </c>
      <c r="M105" s="232"/>
      <c r="N105" s="234" t="str">
        <f>IF(B105=0,"-",(ROUND((L105)/(B105/100),1)))</f>
        <v>-</v>
      </c>
    </row>
    <row r="107" ht="15">
      <c r="A107" t="s">
        <v>109</v>
      </c>
    </row>
    <row r="108" ht="15">
      <c r="A108" t="s">
        <v>118</v>
      </c>
    </row>
    <row r="111" ht="15">
      <c r="A111" t="s">
        <v>152</v>
      </c>
    </row>
    <row r="112" ht="15">
      <c r="A112" t="s">
        <v>153</v>
      </c>
    </row>
    <row r="113" ht="15">
      <c r="A113" t="s">
        <v>116</v>
      </c>
    </row>
    <row r="114" ht="15">
      <c r="A114" t="s">
        <v>117</v>
      </c>
    </row>
  </sheetData>
  <sheetProtection/>
  <mergeCells count="1">
    <mergeCell ref="D3:E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PageLayoutView="0" workbookViewId="0" topLeftCell="A106">
      <selection activeCell="P102" sqref="P102"/>
    </sheetView>
  </sheetViews>
  <sheetFormatPr defaultColWidth="9.140625" defaultRowHeight="15"/>
  <cols>
    <col min="1" max="1" width="22.421875" style="0" customWidth="1"/>
    <col min="2" max="3" width="14.8515625" style="0" bestFit="1" customWidth="1"/>
    <col min="4" max="5" width="12.7109375" style="0" customWidth="1"/>
    <col min="6" max="6" width="6.57421875" style="0" customWidth="1"/>
    <col min="7" max="7" width="14.8515625" style="0" bestFit="1" customWidth="1"/>
    <col min="8" max="9" width="12.7109375" style="0" customWidth="1"/>
    <col min="10" max="10" width="6.57421875" style="0" customWidth="1"/>
    <col min="11" max="11" width="14.8515625" style="0" bestFit="1" customWidth="1"/>
    <col min="12" max="13" width="12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96" t="s">
        <v>147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455" t="s">
        <v>106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456" t="s">
        <v>107</v>
      </c>
    </row>
    <row r="5" spans="1:15" ht="15.75" customHeight="1">
      <c r="A5" s="18" t="s">
        <v>16</v>
      </c>
      <c r="B5" s="64">
        <v>1200000</v>
      </c>
      <c r="C5" s="65">
        <v>1100000</v>
      </c>
      <c r="D5" s="66">
        <v>554420.09</v>
      </c>
      <c r="E5" s="66">
        <v>9591</v>
      </c>
      <c r="F5" s="87">
        <f>ROUND((D5+E5)/(C5/100),1)</f>
        <v>51.3</v>
      </c>
      <c r="G5" s="67">
        <v>1180000</v>
      </c>
      <c r="H5" s="66">
        <v>745470.09</v>
      </c>
      <c r="I5" s="66">
        <v>21182.2</v>
      </c>
      <c r="J5" s="87">
        <f>ROUND((H5+I5)/(G5/100),1)</f>
        <v>65</v>
      </c>
      <c r="K5" s="68">
        <v>1160000</v>
      </c>
      <c r="L5" s="66">
        <v>1218643.54</v>
      </c>
      <c r="M5" s="66">
        <v>34796.2</v>
      </c>
      <c r="N5" s="87">
        <f>ROUND((L5+M5)/(K5/100),1)</f>
        <v>108.1</v>
      </c>
      <c r="O5" s="64">
        <f aca="true" t="shared" si="0" ref="O5:O33">ROUND((L5+M5)/(B5/100),1)</f>
        <v>104.5</v>
      </c>
    </row>
    <row r="6" spans="1:15" ht="15.75" customHeight="1">
      <c r="A6" s="20" t="s">
        <v>17</v>
      </c>
      <c r="B6" s="69">
        <v>200000</v>
      </c>
      <c r="C6" s="70">
        <v>200000</v>
      </c>
      <c r="D6" s="71">
        <v>33545</v>
      </c>
      <c r="E6" s="71"/>
      <c r="F6" s="88">
        <f aca="true" t="shared" si="1" ref="F6:F33">ROUND((D6+E6)/(C6/100),1)</f>
        <v>16.8</v>
      </c>
      <c r="G6" s="72">
        <v>200000</v>
      </c>
      <c r="H6" s="71">
        <v>155751</v>
      </c>
      <c r="I6" s="71"/>
      <c r="J6" s="88">
        <f aca="true" t="shared" si="2" ref="J6:J33">ROUND((H6+I6)/(G6/100),1)</f>
        <v>77.9</v>
      </c>
      <c r="K6" s="73">
        <v>200000</v>
      </c>
      <c r="L6" s="71">
        <v>155751</v>
      </c>
      <c r="M6" s="71"/>
      <c r="N6" s="88">
        <f aca="true" t="shared" si="3" ref="N6:N33">ROUND((L6+M6)/(K6/100),1)</f>
        <v>77.9</v>
      </c>
      <c r="O6" s="69">
        <f t="shared" si="0"/>
        <v>77.9</v>
      </c>
    </row>
    <row r="7" spans="1:15" ht="15.75" customHeight="1">
      <c r="A7" s="20" t="s">
        <v>18</v>
      </c>
      <c r="B7" s="69">
        <v>260000</v>
      </c>
      <c r="C7" s="70">
        <v>260000</v>
      </c>
      <c r="D7" s="71"/>
      <c r="E7" s="71"/>
      <c r="F7" s="88">
        <f t="shared" si="1"/>
        <v>0</v>
      </c>
      <c r="G7" s="72">
        <v>260000</v>
      </c>
      <c r="H7" s="71">
        <v>252484.83</v>
      </c>
      <c r="I7" s="71"/>
      <c r="J7" s="88">
        <f t="shared" si="2"/>
        <v>97.1</v>
      </c>
      <c r="K7" s="73">
        <v>260000</v>
      </c>
      <c r="L7" s="71">
        <v>252484.83</v>
      </c>
      <c r="M7" s="71"/>
      <c r="N7" s="88">
        <f t="shared" si="3"/>
        <v>97.1</v>
      </c>
      <c r="O7" s="69">
        <f t="shared" si="0"/>
        <v>97.1</v>
      </c>
    </row>
    <row r="8" spans="1:15" ht="15.75" customHeight="1">
      <c r="A8" s="20" t="s">
        <v>19</v>
      </c>
      <c r="B8" s="69">
        <v>30000</v>
      </c>
      <c r="C8" s="70">
        <v>60000</v>
      </c>
      <c r="D8" s="71">
        <v>33134</v>
      </c>
      <c r="E8" s="71"/>
      <c r="F8" s="88">
        <f t="shared" si="1"/>
        <v>55.2</v>
      </c>
      <c r="G8" s="72">
        <v>60000</v>
      </c>
      <c r="H8" s="71">
        <v>44303</v>
      </c>
      <c r="I8" s="71"/>
      <c r="J8" s="88">
        <f t="shared" si="2"/>
        <v>73.8</v>
      </c>
      <c r="K8" s="73">
        <v>60000</v>
      </c>
      <c r="L8" s="71">
        <v>55388</v>
      </c>
      <c r="M8" s="71"/>
      <c r="N8" s="88">
        <f t="shared" si="3"/>
        <v>92.3</v>
      </c>
      <c r="O8" s="69">
        <f t="shared" si="0"/>
        <v>184.6</v>
      </c>
    </row>
    <row r="9" spans="1:15" ht="15.75" customHeight="1">
      <c r="A9" s="20" t="s">
        <v>20</v>
      </c>
      <c r="B9" s="69"/>
      <c r="C9" s="70"/>
      <c r="D9" s="71"/>
      <c r="E9" s="71"/>
      <c r="F9" s="88" t="e">
        <f t="shared" si="1"/>
        <v>#DIV/0!</v>
      </c>
      <c r="G9" s="72"/>
      <c r="H9" s="71"/>
      <c r="I9" s="71"/>
      <c r="J9" s="88" t="e">
        <f t="shared" si="2"/>
        <v>#DIV/0!</v>
      </c>
      <c r="K9" s="73"/>
      <c r="L9" s="71"/>
      <c r="M9" s="71"/>
      <c r="N9" s="88" t="e">
        <f t="shared" si="3"/>
        <v>#DIV/0!</v>
      </c>
      <c r="O9" s="69" t="e">
        <f t="shared" si="0"/>
        <v>#DIV/0!</v>
      </c>
    </row>
    <row r="10" spans="1:15" ht="15.75" customHeight="1">
      <c r="A10" s="20" t="s">
        <v>21</v>
      </c>
      <c r="B10" s="69"/>
      <c r="C10" s="70"/>
      <c r="D10" s="71"/>
      <c r="E10" s="71"/>
      <c r="F10" s="88" t="e">
        <f t="shared" si="1"/>
        <v>#DIV/0!</v>
      </c>
      <c r="G10" s="72"/>
      <c r="H10" s="71"/>
      <c r="I10" s="71"/>
      <c r="J10" s="88" t="e">
        <f t="shared" si="2"/>
        <v>#DIV/0!</v>
      </c>
      <c r="K10" s="73"/>
      <c r="L10" s="71"/>
      <c r="M10" s="71"/>
      <c r="N10" s="88" t="e">
        <f t="shared" si="3"/>
        <v>#DIV/0!</v>
      </c>
      <c r="O10" s="69" t="e">
        <f t="shared" si="0"/>
        <v>#DIV/0!</v>
      </c>
    </row>
    <row r="11" spans="1:15" ht="15.75" customHeight="1">
      <c r="A11" s="20" t="s">
        <v>22</v>
      </c>
      <c r="B11" s="69">
        <v>25000</v>
      </c>
      <c r="C11" s="70">
        <v>20000</v>
      </c>
      <c r="D11" s="71"/>
      <c r="E11" s="71">
        <v>7348.84</v>
      </c>
      <c r="F11" s="88">
        <f t="shared" si="1"/>
        <v>36.7</v>
      </c>
      <c r="G11" s="72">
        <v>20000</v>
      </c>
      <c r="H11" s="71"/>
      <c r="I11" s="71">
        <v>13588.33</v>
      </c>
      <c r="J11" s="88">
        <f t="shared" si="2"/>
        <v>67.9</v>
      </c>
      <c r="K11" s="73">
        <v>20000</v>
      </c>
      <c r="L11" s="71"/>
      <c r="M11" s="71">
        <v>19531.5</v>
      </c>
      <c r="N11" s="88">
        <f t="shared" si="3"/>
        <v>97.7</v>
      </c>
      <c r="O11" s="69">
        <f t="shared" si="0"/>
        <v>78.1</v>
      </c>
    </row>
    <row r="12" spans="1:15" ht="15.75" customHeight="1">
      <c r="A12" s="20" t="s">
        <v>23</v>
      </c>
      <c r="B12" s="69">
        <v>100000</v>
      </c>
      <c r="C12" s="70">
        <v>50000</v>
      </c>
      <c r="D12" s="71">
        <v>20520</v>
      </c>
      <c r="E12" s="71">
        <v>918</v>
      </c>
      <c r="F12" s="88">
        <f t="shared" si="1"/>
        <v>42.9</v>
      </c>
      <c r="G12" s="72">
        <v>50000</v>
      </c>
      <c r="H12" s="71">
        <v>40744.6</v>
      </c>
      <c r="I12" s="71">
        <v>11514</v>
      </c>
      <c r="J12" s="88">
        <f t="shared" si="2"/>
        <v>104.5</v>
      </c>
      <c r="K12" s="73">
        <v>70000</v>
      </c>
      <c r="L12" s="71">
        <v>59853.6</v>
      </c>
      <c r="M12" s="71">
        <v>12034</v>
      </c>
      <c r="N12" s="88">
        <f t="shared" si="3"/>
        <v>102.7</v>
      </c>
      <c r="O12" s="69">
        <f t="shared" si="0"/>
        <v>71.9</v>
      </c>
    </row>
    <row r="13" spans="1:15" ht="15.75" customHeight="1">
      <c r="A13" s="20" t="s">
        <v>24</v>
      </c>
      <c r="B13" s="69">
        <v>20000</v>
      </c>
      <c r="C13" s="70">
        <v>20000</v>
      </c>
      <c r="D13" s="71">
        <v>4943</v>
      </c>
      <c r="E13" s="71">
        <v>321</v>
      </c>
      <c r="F13" s="88">
        <f t="shared" si="1"/>
        <v>26.3</v>
      </c>
      <c r="G13" s="72">
        <v>20000</v>
      </c>
      <c r="H13" s="71">
        <v>7067</v>
      </c>
      <c r="I13" s="71">
        <v>321</v>
      </c>
      <c r="J13" s="88">
        <f t="shared" si="2"/>
        <v>36.9</v>
      </c>
      <c r="K13" s="73">
        <v>20000</v>
      </c>
      <c r="L13" s="71">
        <v>16137</v>
      </c>
      <c r="M13" s="71">
        <v>1405</v>
      </c>
      <c r="N13" s="88">
        <f t="shared" si="3"/>
        <v>87.7</v>
      </c>
      <c r="O13" s="69">
        <f t="shared" si="0"/>
        <v>87.7</v>
      </c>
    </row>
    <row r="14" spans="1:15" ht="15.75" customHeight="1">
      <c r="A14" s="20" t="s">
        <v>25</v>
      </c>
      <c r="B14" s="69">
        <v>15000</v>
      </c>
      <c r="C14" s="70">
        <v>15000</v>
      </c>
      <c r="D14" s="71">
        <v>3508</v>
      </c>
      <c r="E14" s="71"/>
      <c r="F14" s="88">
        <f t="shared" si="1"/>
        <v>23.4</v>
      </c>
      <c r="G14" s="72">
        <v>15000</v>
      </c>
      <c r="H14" s="71">
        <v>13220</v>
      </c>
      <c r="I14" s="71"/>
      <c r="J14" s="88">
        <f t="shared" si="2"/>
        <v>88.1</v>
      </c>
      <c r="K14" s="73">
        <v>15000</v>
      </c>
      <c r="L14" s="71">
        <v>14387</v>
      </c>
      <c r="M14" s="71"/>
      <c r="N14" s="88">
        <f t="shared" si="3"/>
        <v>95.9</v>
      </c>
      <c r="O14" s="69">
        <f t="shared" si="0"/>
        <v>95.9</v>
      </c>
    </row>
    <row r="15" spans="1:15" ht="15.75" customHeight="1">
      <c r="A15" s="20" t="s">
        <v>26</v>
      </c>
      <c r="B15" s="69">
        <v>1783200</v>
      </c>
      <c r="C15" s="70">
        <v>1582210</v>
      </c>
      <c r="D15" s="71">
        <v>625276.38</v>
      </c>
      <c r="E15" s="71">
        <v>135065.28</v>
      </c>
      <c r="F15" s="88">
        <f t="shared" si="1"/>
        <v>48.1</v>
      </c>
      <c r="G15" s="72">
        <v>1582210</v>
      </c>
      <c r="H15" s="71">
        <v>942019.77</v>
      </c>
      <c r="I15" s="71">
        <v>160155.72</v>
      </c>
      <c r="J15" s="88">
        <f t="shared" si="2"/>
        <v>69.7</v>
      </c>
      <c r="K15" s="73">
        <v>1582210</v>
      </c>
      <c r="L15" s="71">
        <v>1346403.46</v>
      </c>
      <c r="M15" s="71">
        <v>202449.56</v>
      </c>
      <c r="N15" s="88">
        <f t="shared" si="3"/>
        <v>97.9</v>
      </c>
      <c r="O15" s="69">
        <f t="shared" si="0"/>
        <v>86.9</v>
      </c>
    </row>
    <row r="16" spans="1:15" ht="15.75" customHeight="1">
      <c r="A16" s="20" t="s">
        <v>27</v>
      </c>
      <c r="B16" s="69">
        <v>11250000</v>
      </c>
      <c r="C16" s="70">
        <v>11434097</v>
      </c>
      <c r="D16" s="71">
        <v>5373987.26</v>
      </c>
      <c r="E16" s="71">
        <v>129153</v>
      </c>
      <c r="F16" s="88">
        <f t="shared" si="1"/>
        <v>48.1</v>
      </c>
      <c r="G16" s="72">
        <v>11433820</v>
      </c>
      <c r="H16" s="71">
        <v>7876140.26</v>
      </c>
      <c r="I16" s="71">
        <f>132143+40381</f>
        <v>172524</v>
      </c>
      <c r="J16" s="88">
        <f t="shared" si="2"/>
        <v>70.4</v>
      </c>
      <c r="K16" s="73">
        <v>11435940</v>
      </c>
      <c r="L16" s="71">
        <f>8007390+2681041+162162.14+11669</f>
        <v>10862262.14</v>
      </c>
      <c r="M16" s="71">
        <f>171717+53838</f>
        <v>225555</v>
      </c>
      <c r="N16" s="88">
        <f t="shared" si="3"/>
        <v>97</v>
      </c>
      <c r="O16" s="69">
        <f t="shared" si="0"/>
        <v>98.6</v>
      </c>
    </row>
    <row r="17" spans="1:15" ht="15.75" customHeight="1">
      <c r="A17" s="20" t="s">
        <v>28</v>
      </c>
      <c r="B17" s="69"/>
      <c r="C17" s="70"/>
      <c r="D17" s="71"/>
      <c r="E17" s="71"/>
      <c r="F17" s="88" t="e">
        <f t="shared" si="1"/>
        <v>#DIV/0!</v>
      </c>
      <c r="G17" s="72"/>
      <c r="H17" s="71"/>
      <c r="I17" s="71"/>
      <c r="J17" s="88" t="e">
        <f t="shared" si="2"/>
        <v>#DIV/0!</v>
      </c>
      <c r="K17" s="73"/>
      <c r="L17" s="71"/>
      <c r="M17" s="71"/>
      <c r="N17" s="88" t="e">
        <f t="shared" si="3"/>
        <v>#DIV/0!</v>
      </c>
      <c r="O17" s="69">
        <v>0</v>
      </c>
    </row>
    <row r="18" spans="1:15" ht="15.75" customHeight="1">
      <c r="A18" s="20" t="s">
        <v>29</v>
      </c>
      <c r="B18" s="69"/>
      <c r="C18" s="70"/>
      <c r="D18" s="71"/>
      <c r="E18" s="71"/>
      <c r="F18" s="88" t="e">
        <f t="shared" si="1"/>
        <v>#DIV/0!</v>
      </c>
      <c r="G18" s="72"/>
      <c r="H18" s="71"/>
      <c r="I18" s="71"/>
      <c r="J18" s="88" t="e">
        <f t="shared" si="2"/>
        <v>#DIV/0!</v>
      </c>
      <c r="K18" s="73"/>
      <c r="L18" s="71"/>
      <c r="M18" s="71"/>
      <c r="N18" s="88" t="e">
        <f t="shared" si="3"/>
        <v>#DIV/0!</v>
      </c>
      <c r="O18" s="69" t="e">
        <f t="shared" si="0"/>
        <v>#DIV/0!</v>
      </c>
    </row>
    <row r="19" spans="1:15" ht="15.75" customHeight="1">
      <c r="A19" s="20" t="s">
        <v>30</v>
      </c>
      <c r="B19" s="69"/>
      <c r="C19" s="70">
        <v>2995</v>
      </c>
      <c r="D19" s="71">
        <v>2995</v>
      </c>
      <c r="E19" s="71"/>
      <c r="F19" s="88">
        <f t="shared" si="1"/>
        <v>100</v>
      </c>
      <c r="G19" s="72">
        <v>3272</v>
      </c>
      <c r="H19" s="71">
        <v>3272</v>
      </c>
      <c r="I19" s="71"/>
      <c r="J19" s="88">
        <f t="shared" si="2"/>
        <v>100</v>
      </c>
      <c r="K19" s="73">
        <v>3272</v>
      </c>
      <c r="L19" s="71">
        <v>3272</v>
      </c>
      <c r="M19" s="71"/>
      <c r="N19" s="88">
        <f t="shared" si="3"/>
        <v>100</v>
      </c>
      <c r="O19" s="69" t="e">
        <f t="shared" si="0"/>
        <v>#DIV/0!</v>
      </c>
    </row>
    <row r="20" spans="1:15" ht="15.75" customHeight="1">
      <c r="A20" s="20" t="s">
        <v>31</v>
      </c>
      <c r="B20" s="69"/>
      <c r="C20" s="70"/>
      <c r="D20" s="71"/>
      <c r="E20" s="71"/>
      <c r="F20" s="88" t="e">
        <f t="shared" si="1"/>
        <v>#DIV/0!</v>
      </c>
      <c r="G20" s="72"/>
      <c r="H20" s="71"/>
      <c r="I20" s="71"/>
      <c r="J20" s="88" t="e">
        <f t="shared" si="2"/>
        <v>#DIV/0!</v>
      </c>
      <c r="K20" s="73"/>
      <c r="L20" s="71"/>
      <c r="M20" s="71"/>
      <c r="N20" s="88" t="e">
        <f t="shared" si="3"/>
        <v>#DIV/0!</v>
      </c>
      <c r="O20" s="69" t="e">
        <f t="shared" si="0"/>
        <v>#DIV/0!</v>
      </c>
    </row>
    <row r="21" spans="1:15" ht="15.75" customHeight="1">
      <c r="A21" s="20" t="s">
        <v>33</v>
      </c>
      <c r="B21" s="69"/>
      <c r="C21" s="70"/>
      <c r="D21" s="71"/>
      <c r="E21" s="71"/>
      <c r="F21" s="88" t="e">
        <f t="shared" si="1"/>
        <v>#DIV/0!</v>
      </c>
      <c r="G21" s="72"/>
      <c r="H21" s="71"/>
      <c r="I21" s="71"/>
      <c r="J21" s="88" t="e">
        <f t="shared" si="2"/>
        <v>#DIV/0!</v>
      </c>
      <c r="K21" s="73"/>
      <c r="L21" s="71"/>
      <c r="M21" s="71"/>
      <c r="N21" s="88" t="e">
        <f t="shared" si="3"/>
        <v>#DIV/0!</v>
      </c>
      <c r="O21" s="69" t="e">
        <f t="shared" si="0"/>
        <v>#DIV/0!</v>
      </c>
    </row>
    <row r="22" spans="1:15" ht="15.75" customHeight="1">
      <c r="A22" s="20" t="s">
        <v>104</v>
      </c>
      <c r="B22" s="69"/>
      <c r="C22" s="70"/>
      <c r="D22" s="71"/>
      <c r="E22" s="71"/>
      <c r="F22" s="88" t="e">
        <f t="shared" si="1"/>
        <v>#DIV/0!</v>
      </c>
      <c r="G22" s="72"/>
      <c r="H22" s="71"/>
      <c r="I22" s="71"/>
      <c r="J22" s="88" t="e">
        <f t="shared" si="2"/>
        <v>#DIV/0!</v>
      </c>
      <c r="K22" s="73"/>
      <c r="L22" s="71"/>
      <c r="M22" s="71"/>
      <c r="N22" s="88" t="e">
        <f t="shared" si="3"/>
        <v>#DIV/0!</v>
      </c>
      <c r="O22" s="69" t="e">
        <f t="shared" si="0"/>
        <v>#DIV/0!</v>
      </c>
    </row>
    <row r="23" spans="1:15" ht="15.75" customHeight="1">
      <c r="A23" s="20" t="s">
        <v>34</v>
      </c>
      <c r="B23" s="69">
        <v>100000</v>
      </c>
      <c r="C23" s="70">
        <v>150000</v>
      </c>
      <c r="D23" s="71">
        <v>53586</v>
      </c>
      <c r="E23" s="71">
        <v>4736</v>
      </c>
      <c r="F23" s="88">
        <f t="shared" si="1"/>
        <v>38.9</v>
      </c>
      <c r="G23" s="72">
        <v>150000</v>
      </c>
      <c r="H23" s="71">
        <v>75592</v>
      </c>
      <c r="I23" s="71">
        <v>5032</v>
      </c>
      <c r="J23" s="88">
        <f t="shared" si="2"/>
        <v>53.7</v>
      </c>
      <c r="K23" s="73">
        <v>150000</v>
      </c>
      <c r="L23" s="71">
        <v>137998.78</v>
      </c>
      <c r="M23" s="71">
        <v>5350</v>
      </c>
      <c r="N23" s="88">
        <f t="shared" si="3"/>
        <v>95.6</v>
      </c>
      <c r="O23" s="69">
        <f t="shared" si="0"/>
        <v>143.3</v>
      </c>
    </row>
    <row r="24" spans="1:15" ht="15.75" customHeight="1">
      <c r="A24" s="20" t="s">
        <v>35</v>
      </c>
      <c r="B24" s="69">
        <v>147000</v>
      </c>
      <c r="C24" s="70">
        <v>228298</v>
      </c>
      <c r="D24" s="71">
        <v>115500</v>
      </c>
      <c r="E24" s="71"/>
      <c r="F24" s="88">
        <f t="shared" si="1"/>
        <v>50.6</v>
      </c>
      <c r="G24" s="72">
        <v>228298</v>
      </c>
      <c r="H24" s="71">
        <v>177570</v>
      </c>
      <c r="I24" s="71"/>
      <c r="J24" s="88">
        <f t="shared" si="2"/>
        <v>77.8</v>
      </c>
      <c r="K24" s="73">
        <v>245578</v>
      </c>
      <c r="L24" s="71">
        <v>245594</v>
      </c>
      <c r="M24" s="71"/>
      <c r="N24" s="88">
        <f t="shared" si="3"/>
        <v>100</v>
      </c>
      <c r="O24" s="69">
        <f t="shared" si="0"/>
        <v>167.1</v>
      </c>
    </row>
    <row r="25" spans="1:15" ht="15.75" customHeight="1">
      <c r="A25" s="20" t="s">
        <v>36</v>
      </c>
      <c r="B25" s="69"/>
      <c r="C25" s="70"/>
      <c r="D25" s="71"/>
      <c r="E25" s="71"/>
      <c r="F25" s="88" t="e">
        <f t="shared" si="1"/>
        <v>#DIV/0!</v>
      </c>
      <c r="G25" s="72"/>
      <c r="H25" s="71"/>
      <c r="I25" s="71"/>
      <c r="J25" s="88" t="e">
        <f t="shared" si="2"/>
        <v>#DIV/0!</v>
      </c>
      <c r="K25" s="73"/>
      <c r="L25" s="71"/>
      <c r="M25" s="71"/>
      <c r="N25" s="88" t="e">
        <f t="shared" si="3"/>
        <v>#DIV/0!</v>
      </c>
      <c r="O25" s="69" t="e">
        <f t="shared" si="0"/>
        <v>#DIV/0!</v>
      </c>
    </row>
    <row r="26" spans="1:15" ht="15.75" customHeight="1">
      <c r="A26" s="20" t="s">
        <v>37</v>
      </c>
      <c r="B26" s="69"/>
      <c r="C26" s="70"/>
      <c r="D26" s="71"/>
      <c r="E26" s="71"/>
      <c r="F26" s="88" t="e">
        <f t="shared" si="1"/>
        <v>#DIV/0!</v>
      </c>
      <c r="G26" s="72"/>
      <c r="H26" s="71"/>
      <c r="I26" s="71"/>
      <c r="J26" s="88" t="e">
        <f t="shared" si="2"/>
        <v>#DIV/0!</v>
      </c>
      <c r="K26" s="73"/>
      <c r="L26" s="71"/>
      <c r="M26" s="71"/>
      <c r="N26" s="88" t="e">
        <f t="shared" si="3"/>
        <v>#DIV/0!</v>
      </c>
      <c r="O26" s="69" t="e">
        <f t="shared" si="0"/>
        <v>#DIV/0!</v>
      </c>
    </row>
    <row r="27" spans="1:15" ht="15.75" customHeight="1">
      <c r="A27" s="20" t="s">
        <v>38</v>
      </c>
      <c r="B27" s="69"/>
      <c r="C27" s="70"/>
      <c r="D27" s="71"/>
      <c r="E27" s="71"/>
      <c r="F27" s="88" t="e">
        <f t="shared" si="1"/>
        <v>#DIV/0!</v>
      </c>
      <c r="G27" s="72"/>
      <c r="H27" s="71"/>
      <c r="I27" s="71"/>
      <c r="J27" s="88" t="e">
        <f t="shared" si="2"/>
        <v>#DIV/0!</v>
      </c>
      <c r="K27" s="73"/>
      <c r="L27" s="71"/>
      <c r="M27" s="71"/>
      <c r="N27" s="88" t="e">
        <f t="shared" si="3"/>
        <v>#DIV/0!</v>
      </c>
      <c r="O27" s="69" t="e">
        <f t="shared" si="0"/>
        <v>#DIV/0!</v>
      </c>
    </row>
    <row r="28" spans="1:15" ht="15.75" customHeight="1">
      <c r="A28" s="20" t="s">
        <v>39</v>
      </c>
      <c r="B28" s="69"/>
      <c r="C28" s="70"/>
      <c r="D28" s="71"/>
      <c r="E28" s="71"/>
      <c r="F28" s="88" t="e">
        <f t="shared" si="1"/>
        <v>#DIV/0!</v>
      </c>
      <c r="G28" s="72"/>
      <c r="H28" s="71"/>
      <c r="I28" s="71"/>
      <c r="J28" s="88" t="e">
        <f t="shared" si="2"/>
        <v>#DIV/0!</v>
      </c>
      <c r="K28" s="73"/>
      <c r="L28" s="71"/>
      <c r="M28" s="71"/>
      <c r="N28" s="88" t="e">
        <f t="shared" si="3"/>
        <v>#DIV/0!</v>
      </c>
      <c r="O28" s="69" t="e">
        <f t="shared" si="0"/>
        <v>#DIV/0!</v>
      </c>
    </row>
    <row r="29" spans="1:15" ht="15.75" customHeight="1">
      <c r="A29" s="20" t="s">
        <v>40</v>
      </c>
      <c r="B29" s="69"/>
      <c r="C29" s="70">
        <v>600</v>
      </c>
      <c r="D29" s="71">
        <v>600</v>
      </c>
      <c r="E29" s="71"/>
      <c r="F29" s="88">
        <f t="shared" si="1"/>
        <v>100</v>
      </c>
      <c r="G29" s="72">
        <v>600</v>
      </c>
      <c r="H29" s="71">
        <v>600</v>
      </c>
      <c r="I29" s="71"/>
      <c r="J29" s="88">
        <f t="shared" si="2"/>
        <v>100</v>
      </c>
      <c r="K29" s="73">
        <v>600</v>
      </c>
      <c r="L29" s="71">
        <v>600</v>
      </c>
      <c r="M29" s="71"/>
      <c r="N29" s="88">
        <f t="shared" si="3"/>
        <v>100</v>
      </c>
      <c r="O29" s="69" t="e">
        <f t="shared" si="0"/>
        <v>#DIV/0!</v>
      </c>
    </row>
    <row r="30" spans="1:15" ht="15.75" customHeight="1">
      <c r="A30" s="20" t="s">
        <v>41</v>
      </c>
      <c r="B30" s="74"/>
      <c r="C30" s="75"/>
      <c r="D30" s="76"/>
      <c r="E30" s="76"/>
      <c r="F30" s="89" t="e">
        <f>ROUND((D30+E30)/(C30/100),1)</f>
        <v>#DIV/0!</v>
      </c>
      <c r="G30" s="77"/>
      <c r="H30" s="76"/>
      <c r="I30" s="76"/>
      <c r="J30" s="89" t="e">
        <f>ROUND((H30+I30)/(G30/100),1)</f>
        <v>#DIV/0!</v>
      </c>
      <c r="K30" s="78"/>
      <c r="L30" s="76"/>
      <c r="M30" s="76"/>
      <c r="N30" s="89" t="e">
        <f>ROUND((L30+M30)/(K30/100),1)</f>
        <v>#DIV/0!</v>
      </c>
      <c r="O30" s="69" t="e">
        <f>ROUND((L30+M30)/(B30/100),1)</f>
        <v>#DIV/0!</v>
      </c>
    </row>
    <row r="31" spans="1:15" ht="15.75" customHeight="1" thickBot="1">
      <c r="A31" s="20" t="s">
        <v>32</v>
      </c>
      <c r="B31" s="69"/>
      <c r="C31" s="70"/>
      <c r="D31" s="71">
        <v>189.52</v>
      </c>
      <c r="E31" s="71">
        <v>0</v>
      </c>
      <c r="F31" s="88" t="e">
        <f>ROUND((D31+E31)/(C31/100),1)</f>
        <v>#DIV/0!</v>
      </c>
      <c r="G31" s="72"/>
      <c r="H31" s="71">
        <v>189.52</v>
      </c>
      <c r="I31" s="71">
        <v>0</v>
      </c>
      <c r="J31" s="88" t="e">
        <f>ROUND((H31+I31)/(G31/100),1)</f>
        <v>#DIV/0!</v>
      </c>
      <c r="K31" s="73">
        <v>500</v>
      </c>
      <c r="L31" s="71">
        <v>189.52</v>
      </c>
      <c r="M31" s="71">
        <v>0</v>
      </c>
      <c r="N31" s="88">
        <f>ROUND((L31+M31)/(K31/100),1)</f>
        <v>37.9</v>
      </c>
      <c r="O31" s="74" t="e">
        <f t="shared" si="0"/>
        <v>#DIV/0!</v>
      </c>
    </row>
    <row r="32" spans="1:15" ht="15.75" customHeight="1" thickBot="1">
      <c r="A32" s="22" t="s">
        <v>42</v>
      </c>
      <c r="B32" s="281"/>
      <c r="C32" s="282"/>
      <c r="D32" s="283"/>
      <c r="E32" s="283"/>
      <c r="F32" s="89" t="e">
        <f>ROUND((D32+E32)/(C32/100),1)</f>
        <v>#DIV/0!</v>
      </c>
      <c r="G32" s="283"/>
      <c r="H32" s="283"/>
      <c r="I32" s="283"/>
      <c r="J32" s="89" t="e">
        <f>ROUND((H32+I32)/(G32/100),1)</f>
        <v>#DIV/0!</v>
      </c>
      <c r="K32" s="283"/>
      <c r="L32" s="283"/>
      <c r="M32" s="283"/>
      <c r="N32" s="89" t="e">
        <f>ROUND((L32+M32)/(K32/100),1)</f>
        <v>#DIV/0!</v>
      </c>
      <c r="O32" s="90" t="e">
        <f t="shared" si="0"/>
        <v>#DIV/0!</v>
      </c>
    </row>
    <row r="33" spans="1:15" ht="15.75" customHeight="1" thickBot="1">
      <c r="A33" s="23" t="s">
        <v>43</v>
      </c>
      <c r="B33" s="82">
        <f>SUM(B5:B30)</f>
        <v>15130200</v>
      </c>
      <c r="C33" s="83">
        <f>SUM(C5:C30)</f>
        <v>15123200</v>
      </c>
      <c r="D33" s="86">
        <f>SUM(D5:D30)</f>
        <v>6822014.7299999995</v>
      </c>
      <c r="E33" s="84">
        <f>SUM(E5:E30)</f>
        <v>287133.12</v>
      </c>
      <c r="F33" s="90">
        <f t="shared" si="1"/>
        <v>47</v>
      </c>
      <c r="G33" s="82">
        <f>SUM(G5:G30)</f>
        <v>15203200</v>
      </c>
      <c r="H33" s="86">
        <f>SUM(H5:H30)</f>
        <v>10334234.55</v>
      </c>
      <c r="I33" s="86">
        <f>SUM(I5:I30)</f>
        <v>384317.25</v>
      </c>
      <c r="J33" s="90">
        <f t="shared" si="2"/>
        <v>70.5</v>
      </c>
      <c r="K33" s="82">
        <f>SUM(K5:K30)</f>
        <v>15222600</v>
      </c>
      <c r="L33" s="86">
        <f>SUM(L5:L30)</f>
        <v>14368775.35</v>
      </c>
      <c r="M33" s="84">
        <f>SUM(M5:M30)</f>
        <v>501121.26</v>
      </c>
      <c r="N33" s="90">
        <f t="shared" si="3"/>
        <v>97.7</v>
      </c>
      <c r="O33" s="90">
        <f t="shared" si="0"/>
        <v>98.3</v>
      </c>
    </row>
    <row r="34" ht="15.75" customHeight="1"/>
    <row r="35" ht="15.75" customHeight="1"/>
    <row r="36" spans="1:2" ht="15.75" customHeight="1" thickBot="1">
      <c r="A36" s="50" t="s">
        <v>55</v>
      </c>
      <c r="B36" s="50"/>
    </row>
    <row r="37" spans="1:4" ht="15.75" customHeight="1" thickBot="1">
      <c r="A37" s="51"/>
      <c r="B37" s="52" t="s">
        <v>10</v>
      </c>
      <c r="C37" s="53" t="s">
        <v>14</v>
      </c>
      <c r="D37" s="54" t="s">
        <v>15</v>
      </c>
    </row>
    <row r="38" spans="1:4" ht="15.75" customHeight="1">
      <c r="A38" s="55" t="s">
        <v>56</v>
      </c>
      <c r="B38" s="298">
        <v>1028426</v>
      </c>
      <c r="C38" s="299">
        <v>1052756</v>
      </c>
      <c r="D38" s="300">
        <v>984732</v>
      </c>
    </row>
    <row r="39" spans="1:4" ht="15.75" customHeight="1">
      <c r="A39" s="55" t="s">
        <v>57</v>
      </c>
      <c r="B39" s="301">
        <v>345016.95</v>
      </c>
      <c r="C39" s="302">
        <v>345016.95</v>
      </c>
      <c r="D39" s="303">
        <v>345016.95</v>
      </c>
    </row>
    <row r="40" spans="1:4" ht="15.75" customHeight="1">
      <c r="A40" s="55" t="s">
        <v>58</v>
      </c>
      <c r="B40" s="301">
        <v>129299.93</v>
      </c>
      <c r="C40" s="302">
        <v>99908.42</v>
      </c>
      <c r="D40" s="303">
        <v>172425.59</v>
      </c>
    </row>
    <row r="41" spans="1:4" ht="15.75" customHeight="1">
      <c r="A41" s="55" t="s">
        <v>59</v>
      </c>
      <c r="B41" s="301">
        <v>328225.07</v>
      </c>
      <c r="C41" s="302">
        <v>328225.07</v>
      </c>
      <c r="D41" s="303">
        <v>328225.07</v>
      </c>
    </row>
    <row r="42" spans="1:4" ht="15.75" customHeight="1">
      <c r="A42" s="55" t="s">
        <v>60</v>
      </c>
      <c r="B42" s="301"/>
      <c r="C42" s="302"/>
      <c r="D42" s="303"/>
    </row>
    <row r="43" spans="1:14" ht="15.75" customHeight="1" thickBot="1">
      <c r="A43" s="60" t="s">
        <v>101</v>
      </c>
      <c r="B43" s="304">
        <v>814752.28</v>
      </c>
      <c r="C43" s="305">
        <v>790422.28</v>
      </c>
      <c r="D43" s="306">
        <v>858446.28</v>
      </c>
      <c r="N43" s="307"/>
    </row>
    <row r="47" spans="1:14" ht="16.5" thickBot="1">
      <c r="A47" s="2" t="s">
        <v>62</v>
      </c>
      <c r="B47" s="2" t="s">
        <v>1</v>
      </c>
      <c r="C47" s="2"/>
      <c r="F47" s="2"/>
      <c r="G47" s="2"/>
      <c r="J47" s="2"/>
      <c r="K47" s="2"/>
      <c r="N47" s="2"/>
    </row>
    <row r="48" spans="1:15" ht="15">
      <c r="A48" s="3" t="s">
        <v>2</v>
      </c>
      <c r="B48" s="4" t="s">
        <v>3</v>
      </c>
      <c r="C48" s="9" t="s">
        <v>4</v>
      </c>
      <c r="D48" s="91" t="s">
        <v>5</v>
      </c>
      <c r="E48" s="92"/>
      <c r="F48" s="93" t="s">
        <v>6</v>
      </c>
      <c r="G48" s="5" t="s">
        <v>4</v>
      </c>
      <c r="H48" s="6" t="s">
        <v>7</v>
      </c>
      <c r="I48" s="94"/>
      <c r="J48" s="93" t="s">
        <v>6</v>
      </c>
      <c r="K48" s="95" t="s">
        <v>4</v>
      </c>
      <c r="L48" s="6" t="s">
        <v>8</v>
      </c>
      <c r="M48" s="94"/>
      <c r="N48" s="93" t="s">
        <v>6</v>
      </c>
      <c r="O48" s="455" t="s">
        <v>106</v>
      </c>
    </row>
    <row r="49" spans="1:15" ht="15.75" thickBot="1">
      <c r="A49" s="11"/>
      <c r="B49" s="12" t="s">
        <v>9</v>
      </c>
      <c r="C49" s="16" t="s">
        <v>10</v>
      </c>
      <c r="D49" s="96" t="s">
        <v>11</v>
      </c>
      <c r="E49" s="15" t="s">
        <v>12</v>
      </c>
      <c r="F49" s="97" t="s">
        <v>13</v>
      </c>
      <c r="G49" s="13" t="s">
        <v>14</v>
      </c>
      <c r="H49" s="14" t="s">
        <v>11</v>
      </c>
      <c r="I49" s="98" t="s">
        <v>12</v>
      </c>
      <c r="J49" s="97" t="s">
        <v>13</v>
      </c>
      <c r="K49" s="99" t="s">
        <v>15</v>
      </c>
      <c r="L49" s="14" t="s">
        <v>11</v>
      </c>
      <c r="M49" s="98" t="s">
        <v>12</v>
      </c>
      <c r="N49" s="97" t="s">
        <v>13</v>
      </c>
      <c r="O49" s="456" t="s">
        <v>107</v>
      </c>
    </row>
    <row r="50" spans="1:15" ht="15">
      <c r="A50" s="100" t="s">
        <v>63</v>
      </c>
      <c r="B50" s="64">
        <v>1200000</v>
      </c>
      <c r="C50" s="65">
        <v>1200000</v>
      </c>
      <c r="D50" s="101">
        <v>443881</v>
      </c>
      <c r="E50" s="102">
        <v>153317.69</v>
      </c>
      <c r="F50" s="64">
        <f>ROUND((D50+E50)/(C50/100),1)</f>
        <v>49.8</v>
      </c>
      <c r="G50" s="65">
        <v>1200000</v>
      </c>
      <c r="H50" s="101">
        <v>598668</v>
      </c>
      <c r="I50" s="102">
        <v>167179.69</v>
      </c>
      <c r="J50" s="64">
        <f>ROUND((H50+I50)/(G50/100),1)</f>
        <v>63.8</v>
      </c>
      <c r="K50" s="308">
        <v>1100000</v>
      </c>
      <c r="L50" s="101">
        <v>780387</v>
      </c>
      <c r="M50" s="102">
        <v>264949.69</v>
      </c>
      <c r="N50" s="64">
        <f>ROUND((L50+M50)/(K50/100),1)</f>
        <v>95</v>
      </c>
      <c r="O50" s="64">
        <f aca="true" t="shared" si="4" ref="O50:O81">ROUND((L50+M50)/(B50/100),1)</f>
        <v>87.1</v>
      </c>
    </row>
    <row r="51" spans="1:15" ht="15">
      <c r="A51" s="108" t="s">
        <v>64</v>
      </c>
      <c r="B51" s="69">
        <v>350000</v>
      </c>
      <c r="C51" s="70">
        <v>450000</v>
      </c>
      <c r="D51" s="109">
        <v>7198</v>
      </c>
      <c r="E51" s="110">
        <v>216971.2</v>
      </c>
      <c r="F51" s="69">
        <f aca="true" t="shared" si="5" ref="F51:F81">ROUND((D51+E51)/(C51/100),1)</f>
        <v>49.8</v>
      </c>
      <c r="G51" s="70">
        <v>450000</v>
      </c>
      <c r="H51" s="109">
        <v>2660</v>
      </c>
      <c r="I51" s="110">
        <v>321064.2</v>
      </c>
      <c r="J51" s="69">
        <f aca="true" t="shared" si="6" ref="J51:J81">ROUND((H51+I51)/(G51/100),1)</f>
        <v>71.9</v>
      </c>
      <c r="K51" s="309">
        <v>400000</v>
      </c>
      <c r="L51" s="109">
        <v>9870</v>
      </c>
      <c r="M51" s="110">
        <v>395235.19</v>
      </c>
      <c r="N51" s="69">
        <f aca="true" t="shared" si="7" ref="N51:N81">ROUND((L51+M51)/(K51/100),1)</f>
        <v>101.3</v>
      </c>
      <c r="O51" s="64">
        <f t="shared" si="4"/>
        <v>115.7</v>
      </c>
    </row>
    <row r="52" spans="1:15" ht="15">
      <c r="A52" s="108" t="s">
        <v>65</v>
      </c>
      <c r="B52" s="69">
        <v>60000</v>
      </c>
      <c r="C52" s="70">
        <v>60000</v>
      </c>
      <c r="D52" s="109"/>
      <c r="E52" s="110">
        <v>25173</v>
      </c>
      <c r="F52" s="69">
        <f t="shared" si="5"/>
        <v>42</v>
      </c>
      <c r="G52" s="70">
        <v>60000</v>
      </c>
      <c r="H52" s="109"/>
      <c r="I52" s="110">
        <v>37451</v>
      </c>
      <c r="J52" s="69">
        <f t="shared" si="6"/>
        <v>62.4</v>
      </c>
      <c r="K52" s="309">
        <v>60000</v>
      </c>
      <c r="L52" s="109"/>
      <c r="M52" s="110">
        <v>56468.01</v>
      </c>
      <c r="N52" s="69">
        <f t="shared" si="7"/>
        <v>94.1</v>
      </c>
      <c r="O52" s="64">
        <f t="shared" si="4"/>
        <v>94.1</v>
      </c>
    </row>
    <row r="53" spans="1:15" ht="15">
      <c r="A53" s="108" t="s">
        <v>66</v>
      </c>
      <c r="B53" s="69"/>
      <c r="C53" s="70"/>
      <c r="D53" s="109"/>
      <c r="E53" s="110"/>
      <c r="F53" s="69" t="e">
        <f t="shared" si="5"/>
        <v>#DIV/0!</v>
      </c>
      <c r="G53" s="70"/>
      <c r="H53" s="109"/>
      <c r="I53" s="110"/>
      <c r="J53" s="69" t="e">
        <f t="shared" si="6"/>
        <v>#DIV/0!</v>
      </c>
      <c r="K53" s="309"/>
      <c r="L53" s="109"/>
      <c r="M53" s="110"/>
      <c r="N53" s="69" t="e">
        <f t="shared" si="7"/>
        <v>#DIV/0!</v>
      </c>
      <c r="O53" s="64" t="e">
        <f t="shared" si="4"/>
        <v>#DIV/0!</v>
      </c>
    </row>
    <row r="54" spans="1:15" ht="15">
      <c r="A54" s="108" t="s">
        <v>67</v>
      </c>
      <c r="B54" s="69"/>
      <c r="C54" s="70"/>
      <c r="D54" s="109"/>
      <c r="E54" s="110"/>
      <c r="F54" s="69" t="e">
        <f t="shared" si="5"/>
        <v>#DIV/0!</v>
      </c>
      <c r="G54" s="70"/>
      <c r="H54" s="109"/>
      <c r="I54" s="110"/>
      <c r="J54" s="69" t="e">
        <f t="shared" si="6"/>
        <v>#DIV/0!</v>
      </c>
      <c r="K54" s="309"/>
      <c r="L54" s="109"/>
      <c r="M54" s="110"/>
      <c r="N54" s="69" t="e">
        <f t="shared" si="7"/>
        <v>#DIV/0!</v>
      </c>
      <c r="O54" s="64" t="e">
        <f t="shared" si="4"/>
        <v>#DIV/0!</v>
      </c>
    </row>
    <row r="55" spans="1:15" ht="15">
      <c r="A55" s="108" t="s">
        <v>68</v>
      </c>
      <c r="B55" s="69"/>
      <c r="C55" s="70"/>
      <c r="D55" s="109"/>
      <c r="E55" s="110"/>
      <c r="F55" s="69" t="e">
        <f t="shared" si="5"/>
        <v>#DIV/0!</v>
      </c>
      <c r="G55" s="70"/>
      <c r="H55" s="109"/>
      <c r="I55" s="110"/>
      <c r="J55" s="69" t="e">
        <f t="shared" si="6"/>
        <v>#DIV/0!</v>
      </c>
      <c r="K55" s="309"/>
      <c r="L55" s="109"/>
      <c r="M55" s="110"/>
      <c r="N55" s="69" t="e">
        <f t="shared" si="7"/>
        <v>#DIV/0!</v>
      </c>
      <c r="O55" s="64" t="e">
        <f t="shared" si="4"/>
        <v>#DIV/0!</v>
      </c>
    </row>
    <row r="56" spans="1:15" ht="15">
      <c r="A56" s="108" t="s">
        <v>69</v>
      </c>
      <c r="B56" s="69"/>
      <c r="C56" s="70"/>
      <c r="D56" s="109"/>
      <c r="E56" s="110"/>
      <c r="F56" s="69" t="e">
        <f t="shared" si="5"/>
        <v>#DIV/0!</v>
      </c>
      <c r="G56" s="70"/>
      <c r="H56" s="109"/>
      <c r="I56" s="110"/>
      <c r="J56" s="69" t="e">
        <f t="shared" si="6"/>
        <v>#DIV/0!</v>
      </c>
      <c r="K56" s="309"/>
      <c r="L56" s="109"/>
      <c r="M56" s="110"/>
      <c r="N56" s="69" t="e">
        <f t="shared" si="7"/>
        <v>#DIV/0!</v>
      </c>
      <c r="O56" s="64" t="e">
        <f t="shared" si="4"/>
        <v>#DIV/0!</v>
      </c>
    </row>
    <row r="57" spans="1:15" ht="15">
      <c r="A57" s="108" t="s">
        <v>70</v>
      </c>
      <c r="B57" s="69"/>
      <c r="C57" s="70"/>
      <c r="D57" s="109"/>
      <c r="E57" s="110"/>
      <c r="F57" s="69" t="e">
        <f t="shared" si="5"/>
        <v>#DIV/0!</v>
      </c>
      <c r="G57" s="70"/>
      <c r="H57" s="109"/>
      <c r="I57" s="110"/>
      <c r="J57" s="69" t="e">
        <f t="shared" si="6"/>
        <v>#DIV/0!</v>
      </c>
      <c r="K57" s="309"/>
      <c r="L57" s="109"/>
      <c r="M57" s="110"/>
      <c r="N57" s="69" t="e">
        <f t="shared" si="7"/>
        <v>#DIV/0!</v>
      </c>
      <c r="O57" s="64" t="e">
        <f t="shared" si="4"/>
        <v>#DIV/0!</v>
      </c>
    </row>
    <row r="58" spans="1:15" ht="15">
      <c r="A58" s="108" t="s">
        <v>71</v>
      </c>
      <c r="B58" s="69"/>
      <c r="C58" s="70"/>
      <c r="D58" s="109"/>
      <c r="E58" s="110"/>
      <c r="F58" s="69" t="e">
        <f t="shared" si="5"/>
        <v>#DIV/0!</v>
      </c>
      <c r="G58" s="70"/>
      <c r="H58" s="109"/>
      <c r="I58" s="110"/>
      <c r="J58" s="69" t="e">
        <f t="shared" si="6"/>
        <v>#DIV/0!</v>
      </c>
      <c r="K58" s="309"/>
      <c r="L58" s="109"/>
      <c r="M58" s="110"/>
      <c r="N58" s="69" t="e">
        <f t="shared" si="7"/>
        <v>#DIV/0!</v>
      </c>
      <c r="O58" s="64" t="e">
        <f t="shared" si="4"/>
        <v>#DIV/0!</v>
      </c>
    </row>
    <row r="59" spans="1:15" ht="15">
      <c r="A59" s="108" t="s">
        <v>72</v>
      </c>
      <c r="B59" s="69"/>
      <c r="C59" s="70"/>
      <c r="D59" s="109"/>
      <c r="E59" s="110"/>
      <c r="F59" s="69" t="e">
        <f t="shared" si="5"/>
        <v>#DIV/0!</v>
      </c>
      <c r="G59" s="70"/>
      <c r="H59" s="109"/>
      <c r="I59" s="110"/>
      <c r="J59" s="69" t="e">
        <f t="shared" si="6"/>
        <v>#DIV/0!</v>
      </c>
      <c r="K59" s="309"/>
      <c r="L59" s="109"/>
      <c r="M59" s="110"/>
      <c r="N59" s="69" t="e">
        <f t="shared" si="7"/>
        <v>#DIV/0!</v>
      </c>
      <c r="O59" s="64" t="e">
        <f t="shared" si="4"/>
        <v>#DIV/0!</v>
      </c>
    </row>
    <row r="60" spans="1:15" ht="15">
      <c r="A60" s="108" t="s">
        <v>73</v>
      </c>
      <c r="B60" s="69"/>
      <c r="C60" s="70"/>
      <c r="D60" s="109"/>
      <c r="E60" s="110"/>
      <c r="F60" s="69" t="e">
        <f t="shared" si="5"/>
        <v>#DIV/0!</v>
      </c>
      <c r="G60" s="70"/>
      <c r="H60" s="109"/>
      <c r="I60" s="110"/>
      <c r="J60" s="69" t="e">
        <f t="shared" si="6"/>
        <v>#DIV/0!</v>
      </c>
      <c r="K60" s="309"/>
      <c r="L60" s="109"/>
      <c r="M60" s="110"/>
      <c r="N60" s="69" t="e">
        <f t="shared" si="7"/>
        <v>#DIV/0!</v>
      </c>
      <c r="O60" s="64" t="e">
        <f t="shared" si="4"/>
        <v>#DIV/0!</v>
      </c>
    </row>
    <row r="61" spans="1:15" ht="15">
      <c r="A61" s="108" t="s">
        <v>74</v>
      </c>
      <c r="B61" s="69"/>
      <c r="C61" s="70"/>
      <c r="D61" s="109"/>
      <c r="E61" s="110"/>
      <c r="F61" s="69" t="e">
        <f t="shared" si="5"/>
        <v>#DIV/0!</v>
      </c>
      <c r="G61" s="70"/>
      <c r="H61" s="109"/>
      <c r="I61" s="110"/>
      <c r="J61" s="69" t="e">
        <f t="shared" si="6"/>
        <v>#DIV/0!</v>
      </c>
      <c r="K61" s="309"/>
      <c r="L61" s="109"/>
      <c r="M61" s="110"/>
      <c r="N61" s="69" t="e">
        <f t="shared" si="7"/>
        <v>#DIV/0!</v>
      </c>
      <c r="O61" s="64" t="e">
        <f t="shared" si="4"/>
        <v>#DIV/0!</v>
      </c>
    </row>
    <row r="62" spans="1:15" ht="15">
      <c r="A62" s="108" t="s">
        <v>75</v>
      </c>
      <c r="B62" s="69"/>
      <c r="C62" s="70"/>
      <c r="D62" s="109"/>
      <c r="E62" s="110"/>
      <c r="F62" s="69" t="e">
        <f t="shared" si="5"/>
        <v>#DIV/0!</v>
      </c>
      <c r="G62" s="70"/>
      <c r="H62" s="109"/>
      <c r="I62" s="110"/>
      <c r="J62" s="69" t="e">
        <f t="shared" si="6"/>
        <v>#DIV/0!</v>
      </c>
      <c r="K62" s="309"/>
      <c r="L62" s="109"/>
      <c r="M62" s="110"/>
      <c r="N62" s="69" t="e">
        <f t="shared" si="7"/>
        <v>#DIV/0!</v>
      </c>
      <c r="O62" s="64" t="e">
        <f t="shared" si="4"/>
        <v>#DIV/0!</v>
      </c>
    </row>
    <row r="63" spans="1:15" ht="15">
      <c r="A63" s="108" t="s">
        <v>76</v>
      </c>
      <c r="B63" s="69"/>
      <c r="C63" s="70"/>
      <c r="D63" s="109"/>
      <c r="E63" s="110"/>
      <c r="F63" s="69" t="e">
        <f t="shared" si="5"/>
        <v>#DIV/0!</v>
      </c>
      <c r="G63" s="70"/>
      <c r="H63" s="109"/>
      <c r="I63" s="110"/>
      <c r="J63" s="69" t="e">
        <f t="shared" si="6"/>
        <v>#DIV/0!</v>
      </c>
      <c r="K63" s="309"/>
      <c r="L63" s="109"/>
      <c r="M63" s="110"/>
      <c r="N63" s="69" t="e">
        <f t="shared" si="7"/>
        <v>#DIV/0!</v>
      </c>
      <c r="O63" s="64" t="e">
        <f t="shared" si="4"/>
        <v>#DIV/0!</v>
      </c>
    </row>
    <row r="64" spans="1:15" ht="15">
      <c r="A64" s="108" t="s">
        <v>77</v>
      </c>
      <c r="B64" s="69"/>
      <c r="C64" s="70"/>
      <c r="D64" s="109"/>
      <c r="E64" s="110"/>
      <c r="F64" s="69" t="e">
        <f t="shared" si="5"/>
        <v>#DIV/0!</v>
      </c>
      <c r="G64" s="70"/>
      <c r="H64" s="109"/>
      <c r="I64" s="110"/>
      <c r="J64" s="69" t="e">
        <f t="shared" si="6"/>
        <v>#DIV/0!</v>
      </c>
      <c r="K64" s="309"/>
      <c r="L64" s="109"/>
      <c r="M64" s="110"/>
      <c r="N64" s="69" t="e">
        <f t="shared" si="7"/>
        <v>#DIV/0!</v>
      </c>
      <c r="O64" s="64" t="e">
        <f t="shared" si="4"/>
        <v>#DIV/0!</v>
      </c>
    </row>
    <row r="65" spans="1:15" ht="15">
      <c r="A65" s="108" t="s">
        <v>78</v>
      </c>
      <c r="B65" s="69"/>
      <c r="C65" s="70"/>
      <c r="D65" s="109"/>
      <c r="E65" s="110"/>
      <c r="F65" s="69" t="e">
        <f t="shared" si="5"/>
        <v>#DIV/0!</v>
      </c>
      <c r="G65" s="70"/>
      <c r="H65" s="109"/>
      <c r="I65" s="110"/>
      <c r="J65" s="69" t="e">
        <f t="shared" si="6"/>
        <v>#DIV/0!</v>
      </c>
      <c r="K65" s="309"/>
      <c r="L65" s="109"/>
      <c r="M65" s="110"/>
      <c r="N65" s="69" t="e">
        <f t="shared" si="7"/>
        <v>#DIV/0!</v>
      </c>
      <c r="O65" s="64" t="e">
        <f t="shared" si="4"/>
        <v>#DIV/0!</v>
      </c>
    </row>
    <row r="66" spans="1:15" ht="15">
      <c r="A66" s="108" t="s">
        <v>79</v>
      </c>
      <c r="B66" s="69">
        <v>350000</v>
      </c>
      <c r="C66" s="70">
        <v>350000</v>
      </c>
      <c r="D66" s="109">
        <v>35942</v>
      </c>
      <c r="E66" s="110">
        <v>67092.19</v>
      </c>
      <c r="F66" s="69">
        <f t="shared" si="5"/>
        <v>29.4</v>
      </c>
      <c r="G66" s="70">
        <v>350000</v>
      </c>
      <c r="H66" s="109">
        <v>143091.66</v>
      </c>
      <c r="I66" s="110">
        <v>75792.19</v>
      </c>
      <c r="J66" s="69">
        <f t="shared" si="6"/>
        <v>62.5</v>
      </c>
      <c r="K66" s="309">
        <v>350000</v>
      </c>
      <c r="L66" s="109">
        <v>232835.51</v>
      </c>
      <c r="M66" s="110">
        <v>70830.19</v>
      </c>
      <c r="N66" s="69">
        <f t="shared" si="7"/>
        <v>86.8</v>
      </c>
      <c r="O66" s="64">
        <f t="shared" si="4"/>
        <v>86.8</v>
      </c>
    </row>
    <row r="67" spans="1:15" ht="15">
      <c r="A67" s="108" t="s">
        <v>80</v>
      </c>
      <c r="B67" s="69">
        <v>200</v>
      </c>
      <c r="C67" s="70">
        <v>200</v>
      </c>
      <c r="D67" s="109">
        <v>108.25</v>
      </c>
      <c r="E67" s="110">
        <v>3.2</v>
      </c>
      <c r="F67" s="69">
        <f t="shared" si="5"/>
        <v>55.7</v>
      </c>
      <c r="G67" s="70">
        <v>200</v>
      </c>
      <c r="H67" s="109">
        <v>185.69</v>
      </c>
      <c r="I67" s="110">
        <v>3.87</v>
      </c>
      <c r="J67" s="69">
        <f t="shared" si="6"/>
        <v>94.8</v>
      </c>
      <c r="K67" s="309">
        <v>200</v>
      </c>
      <c r="L67" s="109">
        <v>266.6</v>
      </c>
      <c r="M67" s="110">
        <v>5.27</v>
      </c>
      <c r="N67" s="69">
        <f t="shared" si="7"/>
        <v>135.9</v>
      </c>
      <c r="O67" s="64">
        <f t="shared" si="4"/>
        <v>135.9</v>
      </c>
    </row>
    <row r="68" spans="1:15" ht="15">
      <c r="A68" s="108" t="s">
        <v>81</v>
      </c>
      <c r="B68" s="69"/>
      <c r="C68" s="70"/>
      <c r="D68" s="109"/>
      <c r="E68" s="110"/>
      <c r="F68" s="69" t="e">
        <f t="shared" si="5"/>
        <v>#DIV/0!</v>
      </c>
      <c r="G68" s="70"/>
      <c r="H68" s="109"/>
      <c r="I68" s="110"/>
      <c r="J68" s="69" t="e">
        <f t="shared" si="6"/>
        <v>#DIV/0!</v>
      </c>
      <c r="K68" s="309"/>
      <c r="L68" s="109"/>
      <c r="M68" s="110"/>
      <c r="N68" s="69" t="e">
        <f t="shared" si="7"/>
        <v>#DIV/0!</v>
      </c>
      <c r="O68" s="64" t="e">
        <f t="shared" si="4"/>
        <v>#DIV/0!</v>
      </c>
    </row>
    <row r="69" spans="1:15" ht="15">
      <c r="A69" s="108" t="s">
        <v>82</v>
      </c>
      <c r="B69" s="69"/>
      <c r="C69" s="70"/>
      <c r="D69" s="109"/>
      <c r="E69" s="110"/>
      <c r="F69" s="69" t="e">
        <f t="shared" si="5"/>
        <v>#DIV/0!</v>
      </c>
      <c r="G69" s="70"/>
      <c r="H69" s="109"/>
      <c r="I69" s="110"/>
      <c r="J69" s="69" t="e">
        <f t="shared" si="6"/>
        <v>#DIV/0!</v>
      </c>
      <c r="K69" s="309"/>
      <c r="L69" s="109"/>
      <c r="M69" s="110"/>
      <c r="N69" s="69" t="e">
        <f t="shared" si="7"/>
        <v>#DIV/0!</v>
      </c>
      <c r="O69" s="64" t="e">
        <f t="shared" si="4"/>
        <v>#DIV/0!</v>
      </c>
    </row>
    <row r="70" spans="1:15" ht="15">
      <c r="A70" s="108" t="s">
        <v>83</v>
      </c>
      <c r="B70" s="69"/>
      <c r="C70" s="70"/>
      <c r="D70" s="109"/>
      <c r="E70" s="110"/>
      <c r="F70" s="69" t="e">
        <f t="shared" si="5"/>
        <v>#DIV/0!</v>
      </c>
      <c r="G70" s="70"/>
      <c r="H70" s="109"/>
      <c r="I70" s="110"/>
      <c r="J70" s="69" t="e">
        <f t="shared" si="6"/>
        <v>#DIV/0!</v>
      </c>
      <c r="K70" s="309"/>
      <c r="L70" s="109"/>
      <c r="M70" s="110"/>
      <c r="N70" s="69" t="e">
        <f t="shared" si="7"/>
        <v>#DIV/0!</v>
      </c>
      <c r="O70" s="64" t="e">
        <f t="shared" si="4"/>
        <v>#DIV/0!</v>
      </c>
    </row>
    <row r="71" spans="1:15" ht="15">
      <c r="A71" s="116" t="s">
        <v>84</v>
      </c>
      <c r="B71" s="69">
        <f>SUM(B50:B70)</f>
        <v>1960200</v>
      </c>
      <c r="C71" s="70">
        <f>SUM(C50:C70)</f>
        <v>2060200</v>
      </c>
      <c r="D71" s="109">
        <f>SUM(D50:D70)</f>
        <v>487129.25</v>
      </c>
      <c r="E71" s="110">
        <f>SUM(E50:E70)</f>
        <v>462557.28</v>
      </c>
      <c r="F71" s="69">
        <f t="shared" si="5"/>
        <v>46.1</v>
      </c>
      <c r="G71" s="70">
        <f>SUM(G50:G70)</f>
        <v>2060200</v>
      </c>
      <c r="H71" s="109">
        <f>SUM(H50:H70)</f>
        <v>744605.35</v>
      </c>
      <c r="I71" s="110">
        <f>SUM(I50:I70)</f>
        <v>601490.9500000001</v>
      </c>
      <c r="J71" s="69">
        <f t="shared" si="6"/>
        <v>65.3</v>
      </c>
      <c r="K71" s="70">
        <f>SUM(K50:K70)</f>
        <v>1910200</v>
      </c>
      <c r="L71" s="109">
        <f>SUM(L50:L70)</f>
        <v>1023359.11</v>
      </c>
      <c r="M71" s="110">
        <f>SUM(M50:M70)</f>
        <v>787488.3500000001</v>
      </c>
      <c r="N71" s="69">
        <f t="shared" si="7"/>
        <v>94.8</v>
      </c>
      <c r="O71" s="64">
        <f t="shared" si="4"/>
        <v>92.4</v>
      </c>
    </row>
    <row r="72" spans="1:15" ht="15">
      <c r="A72" s="108" t="s">
        <v>85</v>
      </c>
      <c r="B72" s="74"/>
      <c r="C72" s="75"/>
      <c r="D72" s="124"/>
      <c r="E72" s="125"/>
      <c r="F72" s="69" t="e">
        <f t="shared" si="5"/>
        <v>#DIV/0!</v>
      </c>
      <c r="G72" s="75">
        <v>80000</v>
      </c>
      <c r="H72" s="124">
        <v>80000</v>
      </c>
      <c r="I72" s="125"/>
      <c r="J72" s="69">
        <f t="shared" si="6"/>
        <v>100</v>
      </c>
      <c r="K72" s="310">
        <v>110000</v>
      </c>
      <c r="L72" s="124">
        <v>110000</v>
      </c>
      <c r="M72" s="125"/>
      <c r="N72" s="69">
        <f t="shared" si="7"/>
        <v>100</v>
      </c>
      <c r="O72" s="64" t="e">
        <f t="shared" si="4"/>
        <v>#DIV/0!</v>
      </c>
    </row>
    <row r="73" spans="1:15" ht="15">
      <c r="A73" s="108" t="s">
        <v>86</v>
      </c>
      <c r="B73" s="74">
        <v>12070000</v>
      </c>
      <c r="C73" s="75">
        <v>12070000</v>
      </c>
      <c r="D73" s="124">
        <v>7040834</v>
      </c>
      <c r="E73" s="125"/>
      <c r="F73" s="74">
        <f t="shared" si="5"/>
        <v>58.3</v>
      </c>
      <c r="G73" s="75">
        <v>12070000</v>
      </c>
      <c r="H73" s="124">
        <v>9052500</v>
      </c>
      <c r="I73" s="125"/>
      <c r="J73" s="74">
        <f t="shared" si="6"/>
        <v>75</v>
      </c>
      <c r="K73" s="310">
        <v>12180000</v>
      </c>
      <c r="L73" s="124">
        <v>12180000</v>
      </c>
      <c r="M73" s="125"/>
      <c r="N73" s="74">
        <f t="shared" si="7"/>
        <v>100</v>
      </c>
      <c r="O73" s="64">
        <f t="shared" si="4"/>
        <v>100.9</v>
      </c>
    </row>
    <row r="74" spans="1:15" ht="15">
      <c r="A74" s="116" t="s">
        <v>87</v>
      </c>
      <c r="B74" s="117"/>
      <c r="C74" s="118"/>
      <c r="D74" s="119"/>
      <c r="E74" s="120"/>
      <c r="F74" s="74" t="e">
        <f t="shared" si="5"/>
        <v>#DIV/0!</v>
      </c>
      <c r="G74" s="118"/>
      <c r="H74" s="119"/>
      <c r="I74" s="120"/>
      <c r="J74" s="74" t="e">
        <f t="shared" si="6"/>
        <v>#DIV/0!</v>
      </c>
      <c r="K74" s="118"/>
      <c r="L74" s="119"/>
      <c r="M74" s="120"/>
      <c r="N74" s="74" t="e">
        <f t="shared" si="7"/>
        <v>#DIV/0!</v>
      </c>
      <c r="O74" s="64" t="e">
        <f t="shared" si="4"/>
        <v>#DIV/0!</v>
      </c>
    </row>
    <row r="75" spans="1:15" ht="15">
      <c r="A75" s="108" t="s">
        <v>102</v>
      </c>
      <c r="B75" s="69">
        <v>1100000</v>
      </c>
      <c r="C75" s="70">
        <v>936000</v>
      </c>
      <c r="D75" s="109">
        <v>624000</v>
      </c>
      <c r="E75" s="110"/>
      <c r="F75" s="74">
        <f t="shared" si="5"/>
        <v>66.7</v>
      </c>
      <c r="G75" s="70">
        <v>936000</v>
      </c>
      <c r="H75" s="109">
        <v>624000</v>
      </c>
      <c r="I75" s="110"/>
      <c r="J75" s="74">
        <f t="shared" si="6"/>
        <v>66.7</v>
      </c>
      <c r="K75" s="70">
        <v>965400</v>
      </c>
      <c r="L75" s="109">
        <v>965400</v>
      </c>
      <c r="M75" s="110"/>
      <c r="N75" s="74">
        <f t="shared" si="7"/>
        <v>100</v>
      </c>
      <c r="O75" s="64">
        <f t="shared" si="4"/>
        <v>87.8</v>
      </c>
    </row>
    <row r="76" spans="1:15" ht="15">
      <c r="A76" s="108" t="s">
        <v>89</v>
      </c>
      <c r="B76" s="69"/>
      <c r="C76" s="70">
        <v>57000</v>
      </c>
      <c r="D76" s="109">
        <v>9500</v>
      </c>
      <c r="E76" s="110"/>
      <c r="F76" s="69">
        <f t="shared" si="5"/>
        <v>16.7</v>
      </c>
      <c r="G76" s="70"/>
      <c r="H76" s="109"/>
      <c r="I76" s="110"/>
      <c r="J76" s="69" t="e">
        <f t="shared" si="6"/>
        <v>#DIV/0!</v>
      </c>
      <c r="K76" s="70"/>
      <c r="L76" s="109"/>
      <c r="M76" s="110"/>
      <c r="N76" s="69" t="e">
        <f t="shared" si="7"/>
        <v>#DIV/0!</v>
      </c>
      <c r="O76" s="64" t="e">
        <f t="shared" si="4"/>
        <v>#DIV/0!</v>
      </c>
    </row>
    <row r="77" spans="1:15" ht="15">
      <c r="A77" s="108" t="s">
        <v>90</v>
      </c>
      <c r="B77" s="69"/>
      <c r="C77" s="70"/>
      <c r="D77" s="109"/>
      <c r="E77" s="110"/>
      <c r="F77" s="74" t="e">
        <f t="shared" si="5"/>
        <v>#DIV/0!</v>
      </c>
      <c r="G77" s="70">
        <v>57000</v>
      </c>
      <c r="H77" s="109">
        <v>38000</v>
      </c>
      <c r="I77" s="110"/>
      <c r="J77" s="74">
        <f t="shared" si="6"/>
        <v>66.7</v>
      </c>
      <c r="K77" s="70">
        <v>57000</v>
      </c>
      <c r="L77" s="109">
        <v>57000</v>
      </c>
      <c r="M77" s="110"/>
      <c r="N77" s="74">
        <f t="shared" si="7"/>
        <v>100</v>
      </c>
      <c r="O77" s="64" t="e">
        <f t="shared" si="4"/>
        <v>#DIV/0!</v>
      </c>
    </row>
    <row r="78" spans="1:15" ht="15">
      <c r="A78" s="116" t="s">
        <v>91</v>
      </c>
      <c r="B78" s="69"/>
      <c r="C78" s="70"/>
      <c r="D78" s="109"/>
      <c r="E78" s="110"/>
      <c r="F78" s="74" t="e">
        <f t="shared" si="5"/>
        <v>#DIV/0!</v>
      </c>
      <c r="G78" s="70"/>
      <c r="H78" s="109">
        <v>80000</v>
      </c>
      <c r="I78" s="110"/>
      <c r="J78" s="74" t="e">
        <f t="shared" si="6"/>
        <v>#DIV/0!</v>
      </c>
      <c r="K78" s="70"/>
      <c r="L78" s="109"/>
      <c r="M78" s="110"/>
      <c r="N78" s="74" t="e">
        <f t="shared" si="7"/>
        <v>#DIV/0!</v>
      </c>
      <c r="O78" s="64" t="e">
        <f t="shared" si="4"/>
        <v>#DIV/0!</v>
      </c>
    </row>
    <row r="79" spans="1:15" ht="15">
      <c r="A79" s="116" t="s">
        <v>92</v>
      </c>
      <c r="B79" s="69">
        <f>SUM(B73:B78)</f>
        <v>13170000</v>
      </c>
      <c r="C79" s="70">
        <f>SUM(C73:C78)</f>
        <v>13063000</v>
      </c>
      <c r="D79" s="109">
        <f>SUM(D73:D78)</f>
        <v>7674334</v>
      </c>
      <c r="E79" s="110">
        <f>SUM(E73:E78)</f>
        <v>0</v>
      </c>
      <c r="F79" s="69">
        <f t="shared" si="5"/>
        <v>58.7</v>
      </c>
      <c r="G79" s="70">
        <f>SUM(G72:G78)</f>
        <v>13143000</v>
      </c>
      <c r="H79" s="70">
        <f>SUM(H72:H78)</f>
        <v>9874500</v>
      </c>
      <c r="I79" s="70">
        <f>SUM(I72:I78)</f>
        <v>0</v>
      </c>
      <c r="J79" s="69">
        <f t="shared" si="6"/>
        <v>75.1</v>
      </c>
      <c r="K79" s="70">
        <f>SUM(K72:K78)</f>
        <v>13312400</v>
      </c>
      <c r="L79" s="70">
        <f>SUM(L72:L78)</f>
        <v>13312400</v>
      </c>
      <c r="M79" s="70">
        <f>SUM(M72:M78)</f>
        <v>0</v>
      </c>
      <c r="N79" s="69">
        <f t="shared" si="7"/>
        <v>100</v>
      </c>
      <c r="O79" s="64">
        <f t="shared" si="4"/>
        <v>101.1</v>
      </c>
    </row>
    <row r="80" spans="1:15" ht="15.75" thickBot="1">
      <c r="A80" s="131" t="s">
        <v>93</v>
      </c>
      <c r="B80" s="74">
        <f>B71+B79</f>
        <v>15130200</v>
      </c>
      <c r="C80" s="75">
        <f>C71+C79</f>
        <v>15123200</v>
      </c>
      <c r="D80" s="124">
        <f>D71+D79</f>
        <v>8161463.25</v>
      </c>
      <c r="E80" s="125">
        <f>E71+E79</f>
        <v>462557.28</v>
      </c>
      <c r="F80" s="74">
        <f t="shared" si="5"/>
        <v>57</v>
      </c>
      <c r="G80" s="75">
        <f>G71+G79</f>
        <v>15203200</v>
      </c>
      <c r="H80" s="124">
        <f>H71+H79</f>
        <v>10619105.35</v>
      </c>
      <c r="I80" s="124">
        <f>I71+I79</f>
        <v>601490.9500000001</v>
      </c>
      <c r="J80" s="74">
        <f t="shared" si="6"/>
        <v>73.8</v>
      </c>
      <c r="K80" s="75">
        <f>K71+K79</f>
        <v>15222600</v>
      </c>
      <c r="L80" s="124">
        <f>L71+L79</f>
        <v>14335759.11</v>
      </c>
      <c r="M80" s="125">
        <f>M71+M79</f>
        <v>787488.3500000001</v>
      </c>
      <c r="N80" s="74">
        <f t="shared" si="7"/>
        <v>99.3</v>
      </c>
      <c r="O80" s="457">
        <f t="shared" si="4"/>
        <v>100</v>
      </c>
    </row>
    <row r="81" spans="1:15" ht="15.75" thickBot="1">
      <c r="A81" s="139" t="s">
        <v>94</v>
      </c>
      <c r="B81" s="90">
        <f>B80-B33</f>
        <v>0</v>
      </c>
      <c r="C81" s="90">
        <f>C80-C33</f>
        <v>0</v>
      </c>
      <c r="D81" s="90">
        <f>D80-D33</f>
        <v>1339448.5200000005</v>
      </c>
      <c r="E81" s="90">
        <f>E80-E33</f>
        <v>175424.16000000003</v>
      </c>
      <c r="F81" s="90" t="e">
        <f t="shared" si="5"/>
        <v>#DIV/0!</v>
      </c>
      <c r="G81" s="90">
        <f>G80-G33</f>
        <v>0</v>
      </c>
      <c r="H81" s="90">
        <f>H80-H33</f>
        <v>284870.7999999989</v>
      </c>
      <c r="I81" s="90">
        <f>I80-I33</f>
        <v>217173.70000000007</v>
      </c>
      <c r="J81" s="90" t="e">
        <f t="shared" si="6"/>
        <v>#DIV/0!</v>
      </c>
      <c r="K81" s="90">
        <f>K80-K33</f>
        <v>0</v>
      </c>
      <c r="L81" s="90">
        <f>L80-L33</f>
        <v>-33016.24000000022</v>
      </c>
      <c r="M81" s="90">
        <f>M80-M33</f>
        <v>286367.0900000001</v>
      </c>
      <c r="N81" s="90" t="e">
        <f t="shared" si="7"/>
        <v>#DIV/0!</v>
      </c>
      <c r="O81" s="90" t="e">
        <f t="shared" si="4"/>
        <v>#DIV/0!</v>
      </c>
    </row>
    <row r="82" spans="1:15" ht="15.75" thickBot="1">
      <c r="A82" s="489" t="s">
        <v>108</v>
      </c>
      <c r="B82" s="486"/>
      <c r="C82" s="485"/>
      <c r="D82" s="488">
        <f>D81+E81</f>
        <v>1514872.6800000006</v>
      </c>
      <c r="E82" s="485"/>
      <c r="F82" s="485"/>
      <c r="G82" s="485"/>
      <c r="H82" s="488">
        <f>H81+I81</f>
        <v>502044.49999999895</v>
      </c>
      <c r="I82" s="485"/>
      <c r="J82" s="485"/>
      <c r="K82" s="485"/>
      <c r="L82" s="488">
        <f>L81+M81</f>
        <v>253350.84999999986</v>
      </c>
      <c r="M82" s="485"/>
      <c r="N82" s="485"/>
      <c r="O82" s="487"/>
    </row>
    <row r="83" spans="2:12" ht="15">
      <c r="B83" s="26"/>
      <c r="D83" s="380"/>
      <c r="H83" s="380"/>
      <c r="L83" s="380"/>
    </row>
    <row r="84" spans="2:12" ht="15">
      <c r="B84" s="26"/>
      <c r="D84" s="380"/>
      <c r="H84" s="380"/>
      <c r="L84" s="380"/>
    </row>
    <row r="85" spans="2:12" ht="15">
      <c r="B85" s="26"/>
      <c r="D85" s="380"/>
      <c r="H85" s="380"/>
      <c r="L85" s="380"/>
    </row>
    <row r="86" spans="2:12" ht="15">
      <c r="B86" s="26"/>
      <c r="D86" s="380"/>
      <c r="H86" s="380"/>
      <c r="L86" s="380"/>
    </row>
    <row r="87" spans="2:12" ht="15">
      <c r="B87" s="26"/>
      <c r="D87" s="380"/>
      <c r="H87" s="380"/>
      <c r="L87" s="380"/>
    </row>
    <row r="88" spans="2:12" ht="15">
      <c r="B88" s="26"/>
      <c r="D88" s="380"/>
      <c r="H88" s="380"/>
      <c r="L88" s="380"/>
    </row>
    <row r="89" spans="2:12" ht="15">
      <c r="B89" s="26"/>
      <c r="D89" s="380"/>
      <c r="H89" s="380"/>
      <c r="L89" s="380"/>
    </row>
    <row r="90" spans="2:12" ht="15">
      <c r="B90" s="26"/>
      <c r="D90" s="380"/>
      <c r="H90" s="380"/>
      <c r="L90" s="380"/>
    </row>
    <row r="91" ht="15">
      <c r="B91" s="26"/>
    </row>
    <row r="92" ht="15">
      <c r="A92" s="141" t="s">
        <v>95</v>
      </c>
    </row>
    <row r="93" ht="15.75" thickBot="1"/>
    <row r="94" spans="1:5" ht="15">
      <c r="A94" s="51"/>
      <c r="B94" s="142" t="s">
        <v>10</v>
      </c>
      <c r="C94" s="6" t="s">
        <v>14</v>
      </c>
      <c r="D94" s="8" t="s">
        <v>15</v>
      </c>
      <c r="E94" s="24"/>
    </row>
    <row r="95" spans="1:5" ht="15">
      <c r="A95" s="55" t="s">
        <v>96</v>
      </c>
      <c r="B95" s="311">
        <v>2328</v>
      </c>
      <c r="C95" s="312">
        <v>2850</v>
      </c>
      <c r="D95" s="313">
        <v>7538</v>
      </c>
      <c r="E95" s="24"/>
    </row>
    <row r="96" spans="1:5" ht="15">
      <c r="A96" s="144" t="s">
        <v>103</v>
      </c>
      <c r="B96" s="311"/>
      <c r="C96" s="312">
        <v>41</v>
      </c>
      <c r="D96" s="313"/>
      <c r="E96" s="24"/>
    </row>
    <row r="97" spans="1:5" ht="15">
      <c r="A97" s="144" t="s">
        <v>98</v>
      </c>
      <c r="B97" s="311">
        <v>119940.8</v>
      </c>
      <c r="C97" s="312">
        <v>153062.2</v>
      </c>
      <c r="D97" s="313">
        <v>102734.51</v>
      </c>
      <c r="E97" s="24"/>
    </row>
    <row r="98" spans="1:14" ht="16.5" thickBot="1">
      <c r="A98" s="60" t="s">
        <v>99</v>
      </c>
      <c r="B98" s="314">
        <v>45108</v>
      </c>
      <c r="C98" s="315">
        <v>35210.4</v>
      </c>
      <c r="D98" s="316">
        <v>131290</v>
      </c>
      <c r="E98" s="24"/>
      <c r="N98" s="307"/>
    </row>
    <row r="102" spans="1:2" ht="15.75" customHeight="1" thickBot="1">
      <c r="A102" s="25" t="s">
        <v>44</v>
      </c>
      <c r="B102" s="26"/>
    </row>
    <row r="103" spans="1:14" ht="15.75" customHeight="1" thickBot="1">
      <c r="A103" s="27" t="s">
        <v>45</v>
      </c>
      <c r="B103" s="28" t="s">
        <v>46</v>
      </c>
      <c r="C103" s="29"/>
      <c r="D103" s="30" t="s">
        <v>47</v>
      </c>
      <c r="E103" s="31"/>
      <c r="F103" s="32" t="s">
        <v>48</v>
      </c>
      <c r="G103" s="29"/>
      <c r="H103" s="30" t="s">
        <v>49</v>
      </c>
      <c r="I103" s="31"/>
      <c r="J103" s="32" t="s">
        <v>48</v>
      </c>
      <c r="K103" s="29"/>
      <c r="L103" s="30" t="s">
        <v>50</v>
      </c>
      <c r="M103" s="31"/>
      <c r="N103" s="32" t="s">
        <v>48</v>
      </c>
    </row>
    <row r="104" spans="1:14" ht="15.75" customHeight="1">
      <c r="A104" s="33"/>
      <c r="B104" s="284"/>
      <c r="C104" s="285"/>
      <c r="D104" s="286"/>
      <c r="E104" s="287"/>
      <c r="F104" s="38"/>
      <c r="G104" s="285"/>
      <c r="H104" s="286"/>
      <c r="I104" s="287"/>
      <c r="J104" s="38"/>
      <c r="K104" s="285"/>
      <c r="L104" s="286"/>
      <c r="M104" s="287"/>
      <c r="N104" s="38"/>
    </row>
    <row r="105" spans="1:14" ht="15.75" customHeight="1">
      <c r="A105" s="33" t="s">
        <v>51</v>
      </c>
      <c r="B105" s="288">
        <v>8392719</v>
      </c>
      <c r="C105" s="289"/>
      <c r="D105" s="290">
        <v>4023699</v>
      </c>
      <c r="E105" s="291"/>
      <c r="F105" s="292">
        <f>ROUND((D105)/(B105/100),1)</f>
        <v>47.9</v>
      </c>
      <c r="G105" s="289"/>
      <c r="H105" s="290">
        <v>5914989</v>
      </c>
      <c r="I105" s="291"/>
      <c r="J105" s="292">
        <f>ROUND((H105)/(B105/100),1)</f>
        <v>70.5</v>
      </c>
      <c r="K105" s="289"/>
      <c r="L105" s="290">
        <v>8108107</v>
      </c>
      <c r="M105" s="291"/>
      <c r="N105" s="292">
        <f>ROUND((L105)/(B105/100),1)</f>
        <v>96.6</v>
      </c>
    </row>
    <row r="106" spans="1:14" ht="15.75" customHeight="1">
      <c r="A106" s="33" t="s">
        <v>52</v>
      </c>
      <c r="B106" s="288">
        <v>200000</v>
      </c>
      <c r="C106" s="289"/>
      <c r="D106" s="290">
        <v>48400</v>
      </c>
      <c r="E106" s="291"/>
      <c r="F106" s="292">
        <f>ROUND((D106)/(B106/100),1)</f>
        <v>24.2</v>
      </c>
      <c r="G106" s="289"/>
      <c r="H106" s="290">
        <v>58400</v>
      </c>
      <c r="I106" s="291"/>
      <c r="J106" s="292">
        <f>ROUND((H106)/(B106/100),1)</f>
        <v>29.2</v>
      </c>
      <c r="K106" s="289"/>
      <c r="L106" s="290">
        <v>71000</v>
      </c>
      <c r="M106" s="291"/>
      <c r="N106" s="292">
        <f>ROUND((L106)/(B106/100),1)</f>
        <v>35.5</v>
      </c>
    </row>
    <row r="107" spans="1:14" ht="15.75" customHeight="1">
      <c r="A107" s="33" t="s">
        <v>53</v>
      </c>
      <c r="B107" s="288">
        <v>34.54</v>
      </c>
      <c r="C107" s="289"/>
      <c r="D107" s="290">
        <v>32.79</v>
      </c>
      <c r="E107" s="291"/>
      <c r="F107" s="292">
        <f>ROUND((D107)/(B107/100),1)</f>
        <v>94.9</v>
      </c>
      <c r="G107" s="289"/>
      <c r="H107" s="290">
        <v>32.12</v>
      </c>
      <c r="I107" s="291"/>
      <c r="J107" s="292">
        <f>ROUND((H107)/(B107/100),1)</f>
        <v>93</v>
      </c>
      <c r="K107" s="289"/>
      <c r="L107" s="290">
        <v>31.79</v>
      </c>
      <c r="M107" s="291"/>
      <c r="N107" s="292">
        <f>ROUND((L107)/(B107/100),1)</f>
        <v>92</v>
      </c>
    </row>
    <row r="108" spans="1:14" ht="15.75" customHeight="1" thickBot="1">
      <c r="A108" s="44" t="s">
        <v>54</v>
      </c>
      <c r="B108" s="293">
        <v>20249</v>
      </c>
      <c r="C108" s="294"/>
      <c r="D108" s="295">
        <v>20452</v>
      </c>
      <c r="E108" s="296"/>
      <c r="F108" s="297">
        <f>ROUND((D108)/(B108/100),1)</f>
        <v>101</v>
      </c>
      <c r="G108" s="294"/>
      <c r="H108" s="295">
        <v>20461</v>
      </c>
      <c r="I108" s="296"/>
      <c r="J108" s="297">
        <f>ROUND((H108)/(B108/100),1)</f>
        <v>101</v>
      </c>
      <c r="K108" s="294"/>
      <c r="L108" s="295">
        <v>21254</v>
      </c>
      <c r="M108" s="296"/>
      <c r="N108" s="297">
        <f>ROUND((L108)/(B108/100),1)</f>
        <v>105</v>
      </c>
    </row>
    <row r="110" ht="15">
      <c r="A110" t="s">
        <v>109</v>
      </c>
    </row>
    <row r="113" ht="15">
      <c r="A113" t="s">
        <v>154</v>
      </c>
    </row>
    <row r="114" ht="15">
      <c r="A114" t="s">
        <v>119</v>
      </c>
    </row>
    <row r="115" ht="15">
      <c r="A115" t="s">
        <v>155</v>
      </c>
    </row>
    <row r="116" ht="15">
      <c r="A116" t="s">
        <v>120</v>
      </c>
    </row>
    <row r="117" ht="15">
      <c r="A117" t="s">
        <v>121</v>
      </c>
    </row>
    <row r="118" ht="15">
      <c r="A118" t="s">
        <v>122</v>
      </c>
    </row>
    <row r="119" ht="15">
      <c r="A119" t="s">
        <v>123</v>
      </c>
    </row>
    <row r="120" ht="15">
      <c r="A120" t="s">
        <v>124</v>
      </c>
    </row>
    <row r="121" ht="15">
      <c r="A121" t="s">
        <v>125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PageLayoutView="0" workbookViewId="0" topLeftCell="A97">
      <selection activeCell="A112" sqref="A112"/>
    </sheetView>
  </sheetViews>
  <sheetFormatPr defaultColWidth="9.140625" defaultRowHeight="15"/>
  <cols>
    <col min="1" max="1" width="22.421875" style="0" customWidth="1"/>
    <col min="2" max="2" width="12.7109375" style="0" customWidth="1"/>
    <col min="3" max="3" width="13.28125" style="0" customWidth="1"/>
    <col min="4" max="5" width="12.7109375" style="0" customWidth="1"/>
    <col min="6" max="6" width="6.421875" style="0" customWidth="1"/>
    <col min="7" max="7" width="13.28125" style="0" customWidth="1"/>
    <col min="8" max="9" width="12.7109375" style="0" customWidth="1"/>
    <col min="10" max="10" width="6.421875" style="0" customWidth="1"/>
    <col min="11" max="11" width="13.140625" style="0" customWidth="1"/>
    <col min="12" max="13" width="12.7109375" style="0" customWidth="1"/>
    <col min="14" max="14" width="6.421875" style="0" customWidth="1"/>
    <col min="15" max="15" width="8.57421875" style="0" customWidth="1"/>
    <col min="16" max="16" width="10.57421875" style="0" bestFit="1" customWidth="1"/>
    <col min="17" max="17" width="12.7109375" style="0" customWidth="1"/>
    <col min="18" max="19" width="10.57421875" style="0" bestFit="1" customWidth="1"/>
  </cols>
  <sheetData>
    <row r="1" spans="1:8" ht="15">
      <c r="A1" s="1"/>
      <c r="H1" s="496" t="s">
        <v>148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455" t="s">
        <v>106</v>
      </c>
    </row>
    <row r="4" spans="1:15" ht="15.75" thickBot="1">
      <c r="A4" s="11"/>
      <c r="B4" s="402" t="s">
        <v>9</v>
      </c>
      <c r="C4" s="403" t="s">
        <v>10</v>
      </c>
      <c r="D4" s="404" t="s">
        <v>11</v>
      </c>
      <c r="E4" s="40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456" t="s">
        <v>107</v>
      </c>
    </row>
    <row r="5" spans="1:17" ht="15.75" customHeight="1">
      <c r="A5" s="18" t="s">
        <v>16</v>
      </c>
      <c r="B5" s="426">
        <v>820000</v>
      </c>
      <c r="C5" s="427">
        <v>820000</v>
      </c>
      <c r="D5" s="416">
        <v>764969.61</v>
      </c>
      <c r="E5" s="417">
        <v>69668.38</v>
      </c>
      <c r="F5" s="418">
        <f>ROUND((D5+E5)/(C5/100),1)</f>
        <v>101.8</v>
      </c>
      <c r="G5" s="67">
        <v>1305000</v>
      </c>
      <c r="H5" s="66">
        <v>1145379.65</v>
      </c>
      <c r="I5" s="66">
        <v>274487.28</v>
      </c>
      <c r="J5" s="87">
        <f>ROUND((H5+I5)/(G5/100),1)</f>
        <v>108.8</v>
      </c>
      <c r="K5" s="68">
        <v>1505000</v>
      </c>
      <c r="L5" s="66">
        <v>1516123.28</v>
      </c>
      <c r="M5" s="66">
        <v>281650.61</v>
      </c>
      <c r="N5" s="87">
        <f>ROUND((L5+M5)/(K5/100),1)</f>
        <v>119.5</v>
      </c>
      <c r="O5" s="64">
        <f aca="true" t="shared" si="0" ref="O5:O33">ROUND((L5+M5)/(B5/100),1)</f>
        <v>219.2</v>
      </c>
      <c r="Q5" s="317"/>
    </row>
    <row r="6" spans="1:17" ht="15.75" customHeight="1">
      <c r="A6" s="20" t="s">
        <v>17</v>
      </c>
      <c r="B6" s="73">
        <v>4438000</v>
      </c>
      <c r="C6" s="109">
        <v>4438000</v>
      </c>
      <c r="D6" s="71">
        <v>1992823.87</v>
      </c>
      <c r="E6" s="419">
        <v>181209.88</v>
      </c>
      <c r="F6" s="420">
        <f>ROUND((D6+E6)/(C6/100),1)</f>
        <v>49</v>
      </c>
      <c r="G6" s="73">
        <v>4438000</v>
      </c>
      <c r="H6" s="71">
        <v>2709083.7</v>
      </c>
      <c r="I6" s="71">
        <v>372461.66</v>
      </c>
      <c r="J6" s="88">
        <f>ROUND((H7+I6)/(G6/100),1)</f>
        <v>64.1</v>
      </c>
      <c r="K6" s="73">
        <v>4438000</v>
      </c>
      <c r="L6" s="71">
        <v>3782412.62</v>
      </c>
      <c r="M6" s="71">
        <v>367528.05</v>
      </c>
      <c r="N6" s="88">
        <f aca="true" t="shared" si="1" ref="N6:N33">ROUND((L6+M6)/(K6/100),1)</f>
        <v>93.5</v>
      </c>
      <c r="O6" s="69">
        <f t="shared" si="0"/>
        <v>93.5</v>
      </c>
      <c r="Q6" s="317"/>
    </row>
    <row r="7" spans="1:17" ht="15.75" customHeight="1">
      <c r="A7" s="20" t="s">
        <v>18</v>
      </c>
      <c r="B7" s="73">
        <v>4450000</v>
      </c>
      <c r="C7" s="109">
        <v>4450000</v>
      </c>
      <c r="D7" s="71">
        <v>2108893.17</v>
      </c>
      <c r="E7" s="419">
        <v>288158.63</v>
      </c>
      <c r="F7" s="420">
        <f>ROUND((D7+E7)/(C7/100),1)</f>
        <v>53.9</v>
      </c>
      <c r="G7" s="72">
        <v>4450000</v>
      </c>
      <c r="H7" s="71">
        <v>2472942.46</v>
      </c>
      <c r="I7" s="71">
        <v>389728.87</v>
      </c>
      <c r="J7" s="87">
        <f>ROUND((H7+I7)/(G7/100),1)</f>
        <v>64.3</v>
      </c>
      <c r="K7" s="73">
        <v>4220000</v>
      </c>
      <c r="L7" s="71">
        <v>3619038.56</v>
      </c>
      <c r="M7" s="71">
        <v>420061.22</v>
      </c>
      <c r="N7" s="88">
        <f t="shared" si="1"/>
        <v>95.7</v>
      </c>
      <c r="O7" s="69">
        <f t="shared" si="0"/>
        <v>90.8</v>
      </c>
      <c r="Q7" s="317"/>
    </row>
    <row r="8" spans="1:17" ht="15.75" customHeight="1">
      <c r="A8" s="20" t="s">
        <v>19</v>
      </c>
      <c r="B8" s="73">
        <v>1790000</v>
      </c>
      <c r="C8" s="109">
        <v>1790000</v>
      </c>
      <c r="D8" s="71">
        <v>1174043.32</v>
      </c>
      <c r="E8" s="419">
        <v>172911.1</v>
      </c>
      <c r="F8" s="420">
        <f>ROUND((D8+E8)/(C8/100),1)</f>
        <v>75.2</v>
      </c>
      <c r="G8" s="72">
        <v>1790000</v>
      </c>
      <c r="H8" s="71">
        <v>1580736.02</v>
      </c>
      <c r="I8" s="71">
        <v>319047.23</v>
      </c>
      <c r="J8" s="88">
        <f>ROUND((H8+I8)/(G8/100),1)</f>
        <v>106.1</v>
      </c>
      <c r="K8" s="73">
        <v>2530000</v>
      </c>
      <c r="L8" s="71">
        <v>2111691.84</v>
      </c>
      <c r="M8" s="71">
        <v>323531.51</v>
      </c>
      <c r="N8" s="88">
        <f t="shared" si="1"/>
        <v>96.3</v>
      </c>
      <c r="O8" s="69">
        <f t="shared" si="0"/>
        <v>136</v>
      </c>
      <c r="Q8" s="317"/>
    </row>
    <row r="9" spans="1:19" ht="15.75" customHeight="1">
      <c r="A9" s="20" t="s">
        <v>20</v>
      </c>
      <c r="B9" s="73"/>
      <c r="C9" s="109"/>
      <c r="D9" s="71"/>
      <c r="E9" s="419"/>
      <c r="F9" s="420"/>
      <c r="G9" s="72"/>
      <c r="H9" s="71"/>
      <c r="I9" s="71"/>
      <c r="J9" s="88">
        <v>0</v>
      </c>
      <c r="K9" s="73"/>
      <c r="L9" s="71"/>
      <c r="M9" s="71"/>
      <c r="N9" s="88"/>
      <c r="O9" s="69" t="e">
        <f t="shared" si="0"/>
        <v>#DIV/0!</v>
      </c>
      <c r="Q9" s="317"/>
      <c r="S9" s="405"/>
    </row>
    <row r="10" spans="1:17" ht="15.75" customHeight="1">
      <c r="A10" s="20" t="s">
        <v>21</v>
      </c>
      <c r="B10" s="73"/>
      <c r="C10" s="109"/>
      <c r="D10" s="71"/>
      <c r="E10" s="419"/>
      <c r="F10" s="420"/>
      <c r="G10" s="72"/>
      <c r="H10" s="71"/>
      <c r="I10" s="71"/>
      <c r="J10" s="88">
        <v>0</v>
      </c>
      <c r="K10" s="73"/>
      <c r="L10" s="71"/>
      <c r="M10" s="71"/>
      <c r="N10" s="88"/>
      <c r="O10" s="69" t="e">
        <f t="shared" si="0"/>
        <v>#DIV/0!</v>
      </c>
      <c r="Q10" s="317"/>
    </row>
    <row r="11" spans="1:17" ht="15.75" customHeight="1">
      <c r="A11" s="20" t="s">
        <v>22</v>
      </c>
      <c r="B11" s="73">
        <v>53000</v>
      </c>
      <c r="C11" s="109">
        <v>53000</v>
      </c>
      <c r="D11" s="71"/>
      <c r="E11" s="419">
        <v>90757.69</v>
      </c>
      <c r="F11" s="420">
        <f>ROUND((D11+E11)/(C11/100),1)</f>
        <v>171.2</v>
      </c>
      <c r="G11" s="72">
        <v>53000</v>
      </c>
      <c r="H11" s="71"/>
      <c r="I11" s="71">
        <v>103789.83</v>
      </c>
      <c r="J11" s="88">
        <f aca="true" t="shared" si="2" ref="J11:J17">ROUND((H11+I11)/(G11/100),1)</f>
        <v>195.8</v>
      </c>
      <c r="K11" s="73">
        <v>93000</v>
      </c>
      <c r="L11" s="71"/>
      <c r="M11" s="71">
        <v>110416.89</v>
      </c>
      <c r="N11" s="88">
        <f t="shared" si="1"/>
        <v>118.7</v>
      </c>
      <c r="O11" s="69">
        <f t="shared" si="0"/>
        <v>208.3</v>
      </c>
      <c r="Q11" s="317"/>
    </row>
    <row r="12" spans="1:17" ht="15.75" customHeight="1">
      <c r="A12" s="20" t="s">
        <v>23</v>
      </c>
      <c r="B12" s="73">
        <v>426500</v>
      </c>
      <c r="C12" s="109">
        <v>426500</v>
      </c>
      <c r="D12" s="71">
        <v>196629.51</v>
      </c>
      <c r="E12" s="419">
        <v>44548.42</v>
      </c>
      <c r="F12" s="420">
        <f>ROUND((D12+E12)/(C12/100),1)</f>
        <v>56.5</v>
      </c>
      <c r="G12" s="72">
        <v>426500</v>
      </c>
      <c r="H12" s="71">
        <v>520041.47</v>
      </c>
      <c r="I12" s="71">
        <v>190822.88</v>
      </c>
      <c r="J12" s="88">
        <f t="shared" si="2"/>
        <v>166.7</v>
      </c>
      <c r="K12" s="73">
        <v>772000</v>
      </c>
      <c r="L12" s="71">
        <v>564167.31</v>
      </c>
      <c r="M12" s="71">
        <v>191111.23</v>
      </c>
      <c r="N12" s="88">
        <f t="shared" si="1"/>
        <v>97.8</v>
      </c>
      <c r="O12" s="69">
        <f t="shared" si="0"/>
        <v>177.1</v>
      </c>
      <c r="Q12" s="317"/>
    </row>
    <row r="13" spans="1:17" ht="15.75" customHeight="1">
      <c r="A13" s="20" t="s">
        <v>24</v>
      </c>
      <c r="B13" s="73"/>
      <c r="C13" s="109"/>
      <c r="D13" s="71"/>
      <c r="E13" s="419"/>
      <c r="F13" s="420"/>
      <c r="G13" s="72">
        <v>15000</v>
      </c>
      <c r="H13" s="71">
        <v>10042.16</v>
      </c>
      <c r="I13" s="71">
        <v>2144.84</v>
      </c>
      <c r="J13" s="88">
        <f t="shared" si="2"/>
        <v>81.2</v>
      </c>
      <c r="K13" s="73">
        <v>15000</v>
      </c>
      <c r="L13" s="71">
        <v>10042.16</v>
      </c>
      <c r="M13" s="71">
        <v>2144.84</v>
      </c>
      <c r="N13" s="88">
        <f t="shared" si="1"/>
        <v>81.2</v>
      </c>
      <c r="O13" s="69" t="e">
        <f t="shared" si="0"/>
        <v>#DIV/0!</v>
      </c>
      <c r="Q13" s="317"/>
    </row>
    <row r="14" spans="1:17" ht="15.75" customHeight="1">
      <c r="A14" s="20" t="s">
        <v>25</v>
      </c>
      <c r="B14" s="73">
        <v>13000</v>
      </c>
      <c r="C14" s="109">
        <v>13000</v>
      </c>
      <c r="D14" s="71">
        <v>8895.96</v>
      </c>
      <c r="E14" s="419">
        <v>-2014.96</v>
      </c>
      <c r="F14" s="420">
        <f>ROUND((D14+E14)/(C14/100),1)</f>
        <v>52.9</v>
      </c>
      <c r="G14" s="72">
        <v>13000</v>
      </c>
      <c r="H14" s="71">
        <v>9741.27</v>
      </c>
      <c r="I14" s="71">
        <v>-1868.27</v>
      </c>
      <c r="J14" s="88">
        <f t="shared" si="2"/>
        <v>60.6</v>
      </c>
      <c r="K14" s="73">
        <v>13000</v>
      </c>
      <c r="L14" s="71">
        <v>8969</v>
      </c>
      <c r="M14" s="71">
        <v>1700</v>
      </c>
      <c r="N14" s="88">
        <f t="shared" si="1"/>
        <v>82.1</v>
      </c>
      <c r="O14" s="69">
        <f t="shared" si="0"/>
        <v>82.1</v>
      </c>
      <c r="Q14" s="317"/>
    </row>
    <row r="15" spans="1:17" ht="15.75" customHeight="1">
      <c r="A15" s="20" t="s">
        <v>26</v>
      </c>
      <c r="B15" s="73">
        <v>1140721</v>
      </c>
      <c r="C15" s="109">
        <v>1140721</v>
      </c>
      <c r="D15" s="71">
        <v>612473.87</v>
      </c>
      <c r="E15" s="419">
        <v>104450.98</v>
      </c>
      <c r="F15" s="420">
        <f>ROUND((D15+E15)/(C15/100),1)</f>
        <v>62.8</v>
      </c>
      <c r="G15" s="72">
        <v>1140721</v>
      </c>
      <c r="H15" s="71">
        <v>903835</v>
      </c>
      <c r="I15" s="71">
        <v>290387.24</v>
      </c>
      <c r="J15" s="88">
        <f t="shared" si="2"/>
        <v>104.7</v>
      </c>
      <c r="K15" s="73">
        <v>1326752</v>
      </c>
      <c r="L15" s="71">
        <v>1183020.68</v>
      </c>
      <c r="M15" s="71">
        <v>290385.09</v>
      </c>
      <c r="N15" s="88">
        <f t="shared" si="1"/>
        <v>111.1</v>
      </c>
      <c r="O15" s="69">
        <f t="shared" si="0"/>
        <v>129.2</v>
      </c>
      <c r="Q15" s="405"/>
    </row>
    <row r="16" spans="1:19" ht="15.75" customHeight="1">
      <c r="A16" s="20" t="s">
        <v>27</v>
      </c>
      <c r="B16" s="73">
        <v>14808964</v>
      </c>
      <c r="C16" s="109">
        <v>14807964</v>
      </c>
      <c r="D16" s="71">
        <v>6746978.41</v>
      </c>
      <c r="E16" s="419">
        <v>699864.59</v>
      </c>
      <c r="F16" s="420">
        <f>ROUND((D16+E16)/(C16/100),1)</f>
        <v>50.3</v>
      </c>
      <c r="G16" s="72">
        <v>14807964</v>
      </c>
      <c r="H16" s="71">
        <v>10166161.38</v>
      </c>
      <c r="I16" s="71">
        <v>1006798.62</v>
      </c>
      <c r="J16" s="88">
        <f t="shared" si="2"/>
        <v>75.5</v>
      </c>
      <c r="K16" s="73">
        <v>14885972</v>
      </c>
      <c r="L16" s="71">
        <v>13927143.14</v>
      </c>
      <c r="M16" s="71">
        <v>998730.86</v>
      </c>
      <c r="N16" s="88">
        <f t="shared" si="1"/>
        <v>100.3</v>
      </c>
      <c r="O16" s="69">
        <f t="shared" si="0"/>
        <v>100.8</v>
      </c>
      <c r="Q16" s="317"/>
      <c r="S16" s="405"/>
    </row>
    <row r="17" spans="1:16" ht="15.75" customHeight="1">
      <c r="A17" s="20" t="s">
        <v>28</v>
      </c>
      <c r="B17" s="73">
        <v>12000</v>
      </c>
      <c r="C17" s="109">
        <v>12000</v>
      </c>
      <c r="D17" s="71">
        <v>3174.11</v>
      </c>
      <c r="E17" s="419">
        <v>1497.89</v>
      </c>
      <c r="F17" s="420">
        <f>ROUND((D17+E17)/(C17/100),1)</f>
        <v>38.9</v>
      </c>
      <c r="G17" s="72">
        <v>1512000</v>
      </c>
      <c r="H17" s="71">
        <v>1357270.76</v>
      </c>
      <c r="I17" s="71">
        <v>76751.24</v>
      </c>
      <c r="J17" s="88">
        <f t="shared" si="2"/>
        <v>94.8</v>
      </c>
      <c r="K17" s="73">
        <v>2212000</v>
      </c>
      <c r="L17" s="71">
        <v>2736840.34</v>
      </c>
      <c r="M17" s="71">
        <v>130280.66</v>
      </c>
      <c r="N17" s="88">
        <f t="shared" si="1"/>
        <v>129.6</v>
      </c>
      <c r="O17" s="69">
        <f t="shared" si="0"/>
        <v>23892.7</v>
      </c>
      <c r="P17" s="317"/>
    </row>
    <row r="18" spans="1:15" ht="15.75" customHeight="1">
      <c r="A18" s="20" t="s">
        <v>29</v>
      </c>
      <c r="B18" s="73"/>
      <c r="C18" s="109"/>
      <c r="D18" s="71"/>
      <c r="E18" s="419"/>
      <c r="F18" s="420"/>
      <c r="G18" s="72"/>
      <c r="H18" s="71">
        <v>497.62</v>
      </c>
      <c r="I18" s="71">
        <v>182.38</v>
      </c>
      <c r="J18" s="88"/>
      <c r="K18" s="73">
        <v>1000</v>
      </c>
      <c r="L18" s="71">
        <v>497.62</v>
      </c>
      <c r="M18" s="71">
        <v>182.38</v>
      </c>
      <c r="N18" s="88">
        <f t="shared" si="1"/>
        <v>68</v>
      </c>
      <c r="O18" s="69" t="e">
        <f t="shared" si="0"/>
        <v>#DIV/0!</v>
      </c>
    </row>
    <row r="19" spans="1:15" ht="15.75" customHeight="1">
      <c r="A19" s="20" t="s">
        <v>30</v>
      </c>
      <c r="B19" s="73"/>
      <c r="C19" s="109">
        <v>1000</v>
      </c>
      <c r="D19" s="71">
        <v>596.64</v>
      </c>
      <c r="E19" s="419">
        <v>166.36</v>
      </c>
      <c r="F19" s="420">
        <f>ROUND((D19+E19)/(C19/100),1)</f>
        <v>76.3</v>
      </c>
      <c r="G19" s="72">
        <v>1000</v>
      </c>
      <c r="H19" s="71">
        <v>596.64</v>
      </c>
      <c r="I19" s="71">
        <v>166.36</v>
      </c>
      <c r="J19" s="88">
        <f>ROUND((H19+I19)/(G19/100),1)</f>
        <v>76.3</v>
      </c>
      <c r="K19" s="73">
        <v>1000</v>
      </c>
      <c r="L19" s="71">
        <v>1278.86</v>
      </c>
      <c r="M19" s="71">
        <v>220.14</v>
      </c>
      <c r="N19" s="88">
        <f t="shared" si="1"/>
        <v>149.9</v>
      </c>
      <c r="O19" s="69" t="e">
        <f t="shared" si="0"/>
        <v>#DIV/0!</v>
      </c>
    </row>
    <row r="20" spans="1:15" ht="15.75" customHeight="1">
      <c r="A20" s="20" t="s">
        <v>31</v>
      </c>
      <c r="B20" s="73"/>
      <c r="C20" s="109"/>
      <c r="D20" s="71"/>
      <c r="E20" s="419"/>
      <c r="F20" s="420"/>
      <c r="G20" s="72"/>
      <c r="H20" s="71"/>
      <c r="I20" s="71"/>
      <c r="J20" s="88"/>
      <c r="K20" s="73"/>
      <c r="L20" s="71"/>
      <c r="M20" s="71"/>
      <c r="N20" s="88"/>
      <c r="O20" s="69" t="e">
        <f t="shared" si="0"/>
        <v>#DIV/0!</v>
      </c>
    </row>
    <row r="21" spans="1:16" ht="15.75" customHeight="1">
      <c r="A21" s="20" t="s">
        <v>33</v>
      </c>
      <c r="B21" s="73"/>
      <c r="C21" s="109"/>
      <c r="D21" s="71"/>
      <c r="E21" s="419"/>
      <c r="F21" s="420"/>
      <c r="G21" s="72"/>
      <c r="H21" s="71"/>
      <c r="I21" s="71"/>
      <c r="J21" s="88"/>
      <c r="K21" s="73"/>
      <c r="L21" s="71"/>
      <c r="M21" s="71"/>
      <c r="N21" s="88"/>
      <c r="O21" s="69" t="e">
        <f t="shared" si="0"/>
        <v>#DIV/0!</v>
      </c>
      <c r="P21" s="317"/>
    </row>
    <row r="22" spans="1:16" ht="15.75" customHeight="1">
      <c r="A22" s="20" t="s">
        <v>104</v>
      </c>
      <c r="B22" s="73"/>
      <c r="C22" s="109"/>
      <c r="D22" s="71"/>
      <c r="E22" s="419"/>
      <c r="F22" s="420"/>
      <c r="G22" s="72"/>
      <c r="H22" s="71"/>
      <c r="I22" s="71"/>
      <c r="J22" s="88"/>
      <c r="K22" s="73"/>
      <c r="L22" s="71"/>
      <c r="M22" s="71"/>
      <c r="N22" s="88"/>
      <c r="O22" s="69" t="e">
        <f t="shared" si="0"/>
        <v>#DIV/0!</v>
      </c>
      <c r="P22" s="317"/>
    </row>
    <row r="23" spans="1:15" ht="15.75" customHeight="1">
      <c r="A23" s="20" t="s">
        <v>34</v>
      </c>
      <c r="B23" s="73">
        <v>2259776</v>
      </c>
      <c r="C23" s="109">
        <v>2259776</v>
      </c>
      <c r="D23" s="71">
        <v>1693917.05</v>
      </c>
      <c r="E23" s="419">
        <v>44634.85</v>
      </c>
      <c r="F23" s="420">
        <f>ROUND((D23+E23)/(C23/100),1)</f>
        <v>76.9</v>
      </c>
      <c r="G23" s="72">
        <v>1259776</v>
      </c>
      <c r="H23" s="71">
        <v>911204.11</v>
      </c>
      <c r="I23" s="71">
        <v>280519.61</v>
      </c>
      <c r="J23" s="88">
        <f>ROUND((H23+I23)/(G23/100),1)</f>
        <v>94.6</v>
      </c>
      <c r="K23" s="73">
        <v>1259776</v>
      </c>
      <c r="L23" s="71">
        <v>1164643.64</v>
      </c>
      <c r="M23" s="71">
        <v>292995.58</v>
      </c>
      <c r="N23" s="88">
        <f t="shared" si="1"/>
        <v>115.7</v>
      </c>
      <c r="O23" s="69">
        <f t="shared" si="0"/>
        <v>64.5</v>
      </c>
    </row>
    <row r="24" spans="1:18" ht="15.75" customHeight="1">
      <c r="A24" s="20" t="s">
        <v>35</v>
      </c>
      <c r="B24" s="73">
        <v>1703539</v>
      </c>
      <c r="C24" s="109">
        <v>1703539</v>
      </c>
      <c r="D24" s="71">
        <v>864265.69</v>
      </c>
      <c r="E24" s="419">
        <v>-12496.14</v>
      </c>
      <c r="F24" s="420">
        <f>ROUND((D24+E24)/(C24/100),1)</f>
        <v>50</v>
      </c>
      <c r="G24" s="72">
        <v>1703539</v>
      </c>
      <c r="H24" s="71">
        <v>1168825.9</v>
      </c>
      <c r="I24" s="71">
        <v>101028.4</v>
      </c>
      <c r="J24" s="88">
        <f>ROUND((H24+I24)/(G24/100),1)</f>
        <v>74.5</v>
      </c>
      <c r="K24" s="73">
        <v>215000</v>
      </c>
      <c r="L24" s="71">
        <v>215000</v>
      </c>
      <c r="M24" s="71">
        <v>0</v>
      </c>
      <c r="N24" s="88">
        <f t="shared" si="1"/>
        <v>100</v>
      </c>
      <c r="O24" s="69">
        <f t="shared" si="0"/>
        <v>12.6</v>
      </c>
      <c r="R24" s="317"/>
    </row>
    <row r="25" spans="1:15" ht="15.75" customHeight="1">
      <c r="A25" s="20" t="s">
        <v>36</v>
      </c>
      <c r="B25" s="73"/>
      <c r="C25" s="109"/>
      <c r="D25" s="71"/>
      <c r="E25" s="419"/>
      <c r="F25" s="420"/>
      <c r="G25" s="72"/>
      <c r="H25" s="71"/>
      <c r="I25" s="71"/>
      <c r="J25" s="88"/>
      <c r="K25" s="73"/>
      <c r="L25" s="71"/>
      <c r="M25" s="71"/>
      <c r="N25" s="88"/>
      <c r="O25" s="69" t="e">
        <f t="shared" si="0"/>
        <v>#DIV/0!</v>
      </c>
    </row>
    <row r="26" spans="1:15" ht="15.75" customHeight="1">
      <c r="A26" s="20" t="s">
        <v>37</v>
      </c>
      <c r="B26" s="73"/>
      <c r="C26" s="109"/>
      <c r="D26" s="71"/>
      <c r="E26" s="419"/>
      <c r="F26" s="420"/>
      <c r="G26" s="72"/>
      <c r="H26" s="71"/>
      <c r="I26" s="71"/>
      <c r="J26" s="88"/>
      <c r="K26" s="73"/>
      <c r="L26" s="71"/>
      <c r="M26" s="71"/>
      <c r="N26" s="88"/>
      <c r="O26" s="69" t="e">
        <f t="shared" si="0"/>
        <v>#DIV/0!</v>
      </c>
    </row>
    <row r="27" spans="1:17" ht="15.75" customHeight="1">
      <c r="A27" s="20" t="s">
        <v>38</v>
      </c>
      <c r="B27" s="73"/>
      <c r="C27" s="109"/>
      <c r="D27" s="71"/>
      <c r="E27" s="419"/>
      <c r="F27" s="420"/>
      <c r="G27" s="72"/>
      <c r="H27" s="71"/>
      <c r="I27" s="71"/>
      <c r="J27" s="88"/>
      <c r="K27" s="73"/>
      <c r="L27" s="71"/>
      <c r="M27" s="71"/>
      <c r="N27" s="88"/>
      <c r="O27" s="69" t="e">
        <f t="shared" si="0"/>
        <v>#DIV/0!</v>
      </c>
      <c r="Q27" s="214"/>
    </row>
    <row r="28" spans="1:15" ht="15.75" customHeight="1">
      <c r="A28" s="20" t="s">
        <v>39</v>
      </c>
      <c r="B28" s="73"/>
      <c r="C28" s="109"/>
      <c r="D28" s="71"/>
      <c r="E28" s="419"/>
      <c r="F28" s="420"/>
      <c r="G28" s="72"/>
      <c r="H28" s="71"/>
      <c r="I28" s="71"/>
      <c r="J28" s="88"/>
      <c r="K28" s="73"/>
      <c r="L28" s="71"/>
      <c r="M28" s="71"/>
      <c r="N28" s="88"/>
      <c r="O28" s="69" t="e">
        <f t="shared" si="0"/>
        <v>#DIV/0!</v>
      </c>
    </row>
    <row r="29" spans="1:15" ht="15.75" customHeight="1">
      <c r="A29" s="20" t="s">
        <v>40</v>
      </c>
      <c r="B29" s="73"/>
      <c r="C29" s="109"/>
      <c r="D29" s="71"/>
      <c r="E29" s="419"/>
      <c r="F29" s="420"/>
      <c r="G29" s="72"/>
      <c r="H29" s="71"/>
      <c r="I29" s="71"/>
      <c r="J29" s="88"/>
      <c r="K29" s="73"/>
      <c r="L29" s="71"/>
      <c r="M29" s="71"/>
      <c r="N29" s="88"/>
      <c r="O29" s="69" t="e">
        <f t="shared" si="0"/>
        <v>#DIV/0!</v>
      </c>
    </row>
    <row r="30" spans="1:15" ht="15.75" customHeight="1">
      <c r="A30" s="20" t="s">
        <v>41</v>
      </c>
      <c r="B30" s="78"/>
      <c r="C30" s="109"/>
      <c r="D30" s="71"/>
      <c r="E30" s="419"/>
      <c r="F30" s="421"/>
      <c r="G30" s="77"/>
      <c r="H30" s="76"/>
      <c r="I30" s="76"/>
      <c r="J30" s="89"/>
      <c r="K30" s="78"/>
      <c r="L30" s="76"/>
      <c r="M30" s="76"/>
      <c r="N30" s="89"/>
      <c r="O30" s="69" t="e">
        <f t="shared" si="0"/>
        <v>#DIV/0!</v>
      </c>
    </row>
    <row r="31" spans="1:15" ht="15.75" customHeight="1">
      <c r="A31" s="20" t="s">
        <v>32</v>
      </c>
      <c r="B31" s="73"/>
      <c r="C31" s="109"/>
      <c r="D31" s="71"/>
      <c r="E31" s="419"/>
      <c r="F31" s="420"/>
      <c r="G31" s="72"/>
      <c r="H31" s="71"/>
      <c r="I31" s="71"/>
      <c r="J31" s="88"/>
      <c r="K31" s="73"/>
      <c r="L31" s="71"/>
      <c r="M31" s="71"/>
      <c r="N31" s="88"/>
      <c r="O31" s="69" t="e">
        <f>ROUND((L31+M31)/(B31/100),1)</f>
        <v>#DIV/0!</v>
      </c>
    </row>
    <row r="32" spans="1:15" ht="15.75" customHeight="1" thickBot="1">
      <c r="A32" s="22" t="s">
        <v>42</v>
      </c>
      <c r="B32" s="428"/>
      <c r="C32" s="429"/>
      <c r="D32" s="430"/>
      <c r="E32" s="431"/>
      <c r="F32" s="421"/>
      <c r="G32" s="76"/>
      <c r="H32" s="76"/>
      <c r="I32" s="76"/>
      <c r="J32" s="89"/>
      <c r="K32" s="76"/>
      <c r="L32" s="432"/>
      <c r="M32" s="432"/>
      <c r="N32" s="89"/>
      <c r="O32" s="74" t="e">
        <f t="shared" si="0"/>
        <v>#DIV/0!</v>
      </c>
    </row>
    <row r="33" spans="1:15" ht="15.75" customHeight="1" thickBot="1">
      <c r="A33" s="23" t="s">
        <v>43</v>
      </c>
      <c r="B33" s="422">
        <f>SUM(B5:B30)</f>
        <v>31915500</v>
      </c>
      <c r="C33" s="423">
        <f>SUM(C5:C30)</f>
        <v>31915500</v>
      </c>
      <c r="D33" s="424">
        <f>SUM(D5:D30)</f>
        <v>16167661.21</v>
      </c>
      <c r="E33" s="425">
        <f>SUM(E5:E32)</f>
        <v>1683357.6700000002</v>
      </c>
      <c r="F33" s="90">
        <f>ROUND((D33+E33)/(C33/100),1)</f>
        <v>55.9</v>
      </c>
      <c r="G33" s="82">
        <f>SUM(G5:G30)</f>
        <v>32915500</v>
      </c>
      <c r="H33" s="86">
        <f>SUM(H5:H30)</f>
        <v>22956358.14</v>
      </c>
      <c r="I33" s="86">
        <f>SUM(I5:I30)</f>
        <v>3406448.17</v>
      </c>
      <c r="J33" s="90">
        <f>ROUND((H33+I33)/(G33/100),1)</f>
        <v>80.1</v>
      </c>
      <c r="K33" s="82">
        <f>SUM(K5:K30)</f>
        <v>33487500</v>
      </c>
      <c r="L33" s="86">
        <f>SUM(L5:L30)</f>
        <v>30840869.050000004</v>
      </c>
      <c r="M33" s="84">
        <f>SUM(M5:M30)</f>
        <v>3410939.06</v>
      </c>
      <c r="N33" s="90">
        <f t="shared" si="1"/>
        <v>102.3</v>
      </c>
      <c r="O33" s="90">
        <f t="shared" si="0"/>
        <v>107.3</v>
      </c>
    </row>
    <row r="34" spans="1:15" ht="15.75" customHeight="1">
      <c r="A34" s="189"/>
      <c r="B34" s="459"/>
      <c r="C34" s="459"/>
      <c r="D34" s="459"/>
      <c r="E34" s="459"/>
      <c r="F34" s="460"/>
      <c r="G34" s="459"/>
      <c r="H34" s="459"/>
      <c r="I34" s="459"/>
      <c r="J34" s="460"/>
      <c r="K34" s="459"/>
      <c r="L34" s="459"/>
      <c r="M34" s="459"/>
      <c r="N34" s="460"/>
      <c r="O34" s="460"/>
    </row>
    <row r="35" ht="15">
      <c r="D35" s="380"/>
    </row>
    <row r="36" spans="1:2" ht="15.75" thickBot="1">
      <c r="A36" s="50" t="s">
        <v>55</v>
      </c>
      <c r="B36" s="50"/>
    </row>
    <row r="37" spans="1:4" ht="15.75" thickBot="1">
      <c r="A37" s="27"/>
      <c r="B37" s="414" t="s">
        <v>10</v>
      </c>
      <c r="C37" s="415" t="s">
        <v>14</v>
      </c>
      <c r="D37" s="414" t="s">
        <v>15</v>
      </c>
    </row>
    <row r="38" spans="1:4" ht="15">
      <c r="A38" s="33" t="s">
        <v>56</v>
      </c>
      <c r="B38" s="407">
        <v>10234134.44</v>
      </c>
      <c r="C38" s="286">
        <v>10234134.44</v>
      </c>
      <c r="D38" s="407">
        <v>10234134.44</v>
      </c>
    </row>
    <row r="39" spans="1:4" ht="15">
      <c r="A39" s="33" t="s">
        <v>57</v>
      </c>
      <c r="B39" s="288">
        <v>72668</v>
      </c>
      <c r="C39" s="290">
        <v>72668</v>
      </c>
      <c r="D39" s="288">
        <v>72668</v>
      </c>
    </row>
    <row r="40" spans="1:4" ht="15">
      <c r="A40" s="33" t="s">
        <v>58</v>
      </c>
      <c r="B40" s="288">
        <v>283848.5</v>
      </c>
      <c r="C40" s="290">
        <v>283848.5</v>
      </c>
      <c r="D40" s="288">
        <v>283848.5</v>
      </c>
    </row>
    <row r="41" spans="1:4" ht="15">
      <c r="A41" s="33" t="s">
        <v>59</v>
      </c>
      <c r="B41" s="288">
        <v>66715.52</v>
      </c>
      <c r="C41" s="290">
        <v>66715.52</v>
      </c>
      <c r="D41" s="288">
        <v>66715.52</v>
      </c>
    </row>
    <row r="42" spans="1:4" ht="15">
      <c r="A42" s="33" t="s">
        <v>60</v>
      </c>
      <c r="B42" s="288">
        <v>0</v>
      </c>
      <c r="C42" s="290"/>
      <c r="D42" s="288">
        <v>0</v>
      </c>
    </row>
    <row r="43" spans="1:4" ht="15.75" thickBot="1">
      <c r="A43" s="44" t="s">
        <v>101</v>
      </c>
      <c r="B43" s="293">
        <v>1070030.68</v>
      </c>
      <c r="C43" s="295">
        <v>1070030.68</v>
      </c>
      <c r="D43" s="293">
        <v>855030.68</v>
      </c>
    </row>
    <row r="47" spans="1:14" ht="16.5" thickBot="1">
      <c r="A47" s="2" t="s">
        <v>62</v>
      </c>
      <c r="B47" s="2" t="s">
        <v>1</v>
      </c>
      <c r="C47" s="2"/>
      <c r="F47" s="2"/>
      <c r="G47" s="2"/>
      <c r="J47" s="2"/>
      <c r="K47" s="2"/>
      <c r="N47" s="2"/>
    </row>
    <row r="48" spans="1:15" ht="15">
      <c r="A48" s="3" t="s">
        <v>2</v>
      </c>
      <c r="B48" s="4" t="s">
        <v>3</v>
      </c>
      <c r="C48" s="9" t="s">
        <v>4</v>
      </c>
      <c r="D48" s="91" t="s">
        <v>5</v>
      </c>
      <c r="E48" s="92"/>
      <c r="F48" s="93" t="s">
        <v>6</v>
      </c>
      <c r="G48" s="5" t="s">
        <v>4</v>
      </c>
      <c r="H48" s="6" t="s">
        <v>7</v>
      </c>
      <c r="I48" s="94"/>
      <c r="J48" s="93" t="s">
        <v>6</v>
      </c>
      <c r="K48" s="95" t="s">
        <v>4</v>
      </c>
      <c r="L48" s="6" t="s">
        <v>8</v>
      </c>
      <c r="M48" s="94"/>
      <c r="N48" s="93" t="s">
        <v>6</v>
      </c>
      <c r="O48" s="455" t="s">
        <v>106</v>
      </c>
    </row>
    <row r="49" spans="1:15" ht="15.75" thickBot="1">
      <c r="A49" s="11"/>
      <c r="B49" s="12" t="s">
        <v>9</v>
      </c>
      <c r="C49" s="16" t="s">
        <v>10</v>
      </c>
      <c r="D49" s="96" t="s">
        <v>11</v>
      </c>
      <c r="E49" s="15" t="s">
        <v>12</v>
      </c>
      <c r="F49" s="97" t="s">
        <v>13</v>
      </c>
      <c r="G49" s="13" t="s">
        <v>14</v>
      </c>
      <c r="H49" s="14" t="s">
        <v>11</v>
      </c>
      <c r="I49" s="98" t="s">
        <v>12</v>
      </c>
      <c r="J49" s="97" t="s">
        <v>13</v>
      </c>
      <c r="K49" s="99" t="s">
        <v>15</v>
      </c>
      <c r="L49" s="14" t="s">
        <v>11</v>
      </c>
      <c r="M49" s="98" t="s">
        <v>12</v>
      </c>
      <c r="N49" s="97" t="s">
        <v>13</v>
      </c>
      <c r="O49" s="456" t="s">
        <v>107</v>
      </c>
    </row>
    <row r="50" spans="1:15" ht="15">
      <c r="A50" s="100" t="s">
        <v>63</v>
      </c>
      <c r="B50" s="434"/>
      <c r="C50" s="433"/>
      <c r="D50" s="446"/>
      <c r="E50" s="447"/>
      <c r="F50" s="434"/>
      <c r="G50" s="433"/>
      <c r="H50" s="446"/>
      <c r="I50" s="447"/>
      <c r="J50" s="434"/>
      <c r="K50" s="435"/>
      <c r="L50" s="446"/>
      <c r="M50" s="447"/>
      <c r="N50" s="434"/>
      <c r="O50" s="64" t="e">
        <f aca="true" t="shared" si="3" ref="O50:O81">ROUND((L50+M50)/(B50/100),1)</f>
        <v>#DIV/0!</v>
      </c>
    </row>
    <row r="51" spans="1:15" ht="15">
      <c r="A51" s="108" t="s">
        <v>64</v>
      </c>
      <c r="B51" s="437">
        <v>13384000</v>
      </c>
      <c r="C51" s="436">
        <v>13384000</v>
      </c>
      <c r="D51" s="448">
        <v>6021811.42</v>
      </c>
      <c r="E51" s="449">
        <v>349237.2</v>
      </c>
      <c r="F51" s="437">
        <f>ROUND((D51+E51)/(C51/100),1)</f>
        <v>47.6</v>
      </c>
      <c r="G51" s="438">
        <v>13384000</v>
      </c>
      <c r="H51" s="448">
        <v>8866236.43</v>
      </c>
      <c r="I51" s="449">
        <v>767295.1</v>
      </c>
      <c r="J51" s="437">
        <f>ROUND((H51+I51)/(G51/100),1)</f>
        <v>72</v>
      </c>
      <c r="K51" s="438">
        <v>13384000</v>
      </c>
      <c r="L51" s="448">
        <v>12563787.48</v>
      </c>
      <c r="M51" s="449">
        <v>1080729.8</v>
      </c>
      <c r="N51" s="437">
        <f>ROUND((L51+M51)/(K51/100),1)</f>
        <v>101.9</v>
      </c>
      <c r="O51" s="64">
        <f t="shared" si="3"/>
        <v>101.9</v>
      </c>
    </row>
    <row r="52" spans="1:15" ht="15">
      <c r="A52" s="108" t="s">
        <v>65</v>
      </c>
      <c r="B52" s="437"/>
      <c r="C52" s="436"/>
      <c r="D52" s="448"/>
      <c r="E52" s="449"/>
      <c r="F52" s="437"/>
      <c r="G52" s="436"/>
      <c r="H52" s="448"/>
      <c r="I52" s="449"/>
      <c r="J52" s="437"/>
      <c r="K52" s="438">
        <v>2063000</v>
      </c>
      <c r="L52" s="448"/>
      <c r="M52" s="449">
        <v>2188963</v>
      </c>
      <c r="N52" s="437">
        <f>ROUND((L52+M52)/(K52/100),1)</f>
        <v>106.1</v>
      </c>
      <c r="O52" s="64" t="e">
        <f t="shared" si="3"/>
        <v>#DIV/0!</v>
      </c>
    </row>
    <row r="53" spans="1:15" ht="15">
      <c r="A53" s="108" t="s">
        <v>66</v>
      </c>
      <c r="B53" s="437">
        <v>95500</v>
      </c>
      <c r="C53" s="436">
        <v>95500</v>
      </c>
      <c r="D53" s="448"/>
      <c r="E53" s="449">
        <v>67409</v>
      </c>
      <c r="F53" s="437">
        <f>ROUND((D53+E53)/(C53/100),1)</f>
        <v>70.6</v>
      </c>
      <c r="G53" s="436">
        <v>95500</v>
      </c>
      <c r="H53" s="448"/>
      <c r="I53" s="449">
        <v>130674.8</v>
      </c>
      <c r="J53" s="437">
        <f>ROUND((H53+I53)/(G53/100),1)</f>
        <v>136.8</v>
      </c>
      <c r="K53" s="438">
        <v>127500</v>
      </c>
      <c r="L53" s="448"/>
      <c r="M53" s="449">
        <v>141597.7</v>
      </c>
      <c r="N53" s="437">
        <f>ROUND((L53+M53)/(K53/100),1)</f>
        <v>111.1</v>
      </c>
      <c r="O53" s="64">
        <f t="shared" si="3"/>
        <v>148.3</v>
      </c>
    </row>
    <row r="54" spans="1:15" ht="15">
      <c r="A54" s="108" t="s">
        <v>67</v>
      </c>
      <c r="B54" s="437"/>
      <c r="C54" s="436"/>
      <c r="D54" s="448"/>
      <c r="E54" s="449"/>
      <c r="F54" s="437"/>
      <c r="G54" s="436"/>
      <c r="H54" s="448"/>
      <c r="I54" s="449"/>
      <c r="J54" s="437"/>
      <c r="K54" s="438"/>
      <c r="L54" s="448"/>
      <c r="M54" s="449"/>
      <c r="N54" s="437"/>
      <c r="O54" s="64" t="e">
        <f t="shared" si="3"/>
        <v>#DIV/0!</v>
      </c>
    </row>
    <row r="55" spans="1:15" ht="15">
      <c r="A55" s="108" t="s">
        <v>68</v>
      </c>
      <c r="B55" s="437"/>
      <c r="C55" s="436"/>
      <c r="D55" s="448"/>
      <c r="E55" s="449"/>
      <c r="F55" s="437"/>
      <c r="G55" s="436"/>
      <c r="H55" s="448"/>
      <c r="I55" s="449"/>
      <c r="J55" s="437"/>
      <c r="K55" s="438"/>
      <c r="L55" s="448"/>
      <c r="M55" s="449"/>
      <c r="N55" s="437"/>
      <c r="O55" s="64" t="e">
        <f t="shared" si="3"/>
        <v>#DIV/0!</v>
      </c>
    </row>
    <row r="56" spans="1:15" ht="15">
      <c r="A56" s="108" t="s">
        <v>69</v>
      </c>
      <c r="B56" s="437"/>
      <c r="C56" s="436"/>
      <c r="D56" s="448"/>
      <c r="E56" s="449"/>
      <c r="F56" s="437"/>
      <c r="G56" s="436"/>
      <c r="H56" s="448"/>
      <c r="I56" s="449"/>
      <c r="J56" s="437"/>
      <c r="K56" s="438"/>
      <c r="L56" s="448"/>
      <c r="M56" s="449"/>
      <c r="N56" s="437"/>
      <c r="O56" s="64" t="e">
        <f t="shared" si="3"/>
        <v>#DIV/0!</v>
      </c>
    </row>
    <row r="57" spans="1:15" ht="15">
      <c r="A57" s="108" t="s">
        <v>70</v>
      </c>
      <c r="B57" s="437"/>
      <c r="C57" s="436"/>
      <c r="D57" s="448"/>
      <c r="E57" s="449"/>
      <c r="F57" s="437"/>
      <c r="G57" s="436"/>
      <c r="H57" s="448"/>
      <c r="I57" s="449"/>
      <c r="J57" s="437"/>
      <c r="K57" s="438"/>
      <c r="L57" s="448"/>
      <c r="M57" s="449"/>
      <c r="N57" s="437"/>
      <c r="O57" s="64" t="e">
        <f t="shared" si="3"/>
        <v>#DIV/0!</v>
      </c>
    </row>
    <row r="58" spans="1:15" ht="15">
      <c r="A58" s="108" t="s">
        <v>71</v>
      </c>
      <c r="B58" s="437"/>
      <c r="C58" s="436"/>
      <c r="D58" s="448"/>
      <c r="E58" s="449"/>
      <c r="F58" s="437"/>
      <c r="G58" s="436"/>
      <c r="H58" s="448"/>
      <c r="I58" s="449"/>
      <c r="J58" s="437"/>
      <c r="K58" s="438"/>
      <c r="L58" s="448"/>
      <c r="M58" s="449"/>
      <c r="N58" s="437"/>
      <c r="O58" s="64" t="e">
        <f t="shared" si="3"/>
        <v>#DIV/0!</v>
      </c>
    </row>
    <row r="59" spans="1:15" ht="15">
      <c r="A59" s="108" t="s">
        <v>72</v>
      </c>
      <c r="B59" s="437"/>
      <c r="C59" s="436"/>
      <c r="D59" s="448"/>
      <c r="E59" s="449"/>
      <c r="F59" s="437"/>
      <c r="G59" s="436"/>
      <c r="H59" s="448"/>
      <c r="I59" s="449"/>
      <c r="J59" s="437"/>
      <c r="K59" s="438"/>
      <c r="L59" s="448"/>
      <c r="M59" s="449"/>
      <c r="N59" s="437"/>
      <c r="O59" s="64" t="e">
        <f t="shared" si="3"/>
        <v>#DIV/0!</v>
      </c>
    </row>
    <row r="60" spans="1:15" ht="15">
      <c r="A60" s="108" t="s">
        <v>73</v>
      </c>
      <c r="B60" s="437"/>
      <c r="C60" s="436"/>
      <c r="D60" s="448"/>
      <c r="E60" s="449" t="s">
        <v>105</v>
      </c>
      <c r="F60" s="437"/>
      <c r="G60" s="436"/>
      <c r="H60" s="448"/>
      <c r="I60" s="449"/>
      <c r="J60" s="437"/>
      <c r="K60" s="438"/>
      <c r="L60" s="448"/>
      <c r="M60" s="449"/>
      <c r="N60" s="437"/>
      <c r="O60" s="64" t="e">
        <f t="shared" si="3"/>
        <v>#DIV/0!</v>
      </c>
    </row>
    <row r="61" spans="1:15" ht="15">
      <c r="A61" s="108" t="s">
        <v>74</v>
      </c>
      <c r="B61" s="437"/>
      <c r="C61" s="436"/>
      <c r="D61" s="448"/>
      <c r="E61" s="449"/>
      <c r="F61" s="437"/>
      <c r="G61" s="436"/>
      <c r="H61" s="448"/>
      <c r="I61" s="449"/>
      <c r="J61" s="437"/>
      <c r="K61" s="438"/>
      <c r="L61" s="448"/>
      <c r="M61" s="449"/>
      <c r="N61" s="437"/>
      <c r="O61" s="64" t="e">
        <f t="shared" si="3"/>
        <v>#DIV/0!</v>
      </c>
    </row>
    <row r="62" spans="1:15" ht="15">
      <c r="A62" s="108" t="s">
        <v>75</v>
      </c>
      <c r="B62" s="437"/>
      <c r="C62" s="436">
        <v>1000</v>
      </c>
      <c r="D62" s="448"/>
      <c r="E62" s="449">
        <v>100</v>
      </c>
      <c r="F62" s="437">
        <f>ROUND((D62+E62)/(C62/100),1)</f>
        <v>10</v>
      </c>
      <c r="G62" s="436">
        <v>1000</v>
      </c>
      <c r="H62" s="448"/>
      <c r="I62" s="449">
        <v>100</v>
      </c>
      <c r="J62" s="437">
        <f>ROUND((H62+I62)/(G62/100),1)</f>
        <v>10</v>
      </c>
      <c r="K62" s="438">
        <v>1000</v>
      </c>
      <c r="L62" s="448"/>
      <c r="M62" s="449">
        <v>100</v>
      </c>
      <c r="N62" s="437">
        <f>ROUND((L62+M62)/(K62/100),1)</f>
        <v>10</v>
      </c>
      <c r="O62" s="64" t="e">
        <f t="shared" si="3"/>
        <v>#DIV/0!</v>
      </c>
    </row>
    <row r="63" spans="1:15" ht="15">
      <c r="A63" s="108" t="s">
        <v>76</v>
      </c>
      <c r="B63" s="437"/>
      <c r="C63" s="436"/>
      <c r="D63" s="448"/>
      <c r="E63" s="449"/>
      <c r="F63" s="437"/>
      <c r="G63" s="436"/>
      <c r="H63" s="448"/>
      <c r="I63" s="449"/>
      <c r="J63" s="437"/>
      <c r="K63" s="438"/>
      <c r="L63" s="448"/>
      <c r="M63" s="449"/>
      <c r="N63" s="437"/>
      <c r="O63" s="64" t="e">
        <f t="shared" si="3"/>
        <v>#DIV/0!</v>
      </c>
    </row>
    <row r="64" spans="1:15" ht="15">
      <c r="A64" s="108" t="s">
        <v>77</v>
      </c>
      <c r="B64" s="437"/>
      <c r="C64" s="436"/>
      <c r="D64" s="448"/>
      <c r="E64" s="449"/>
      <c r="F64" s="437"/>
      <c r="G64" s="436"/>
      <c r="H64" s="448"/>
      <c r="I64" s="449"/>
      <c r="J64" s="437"/>
      <c r="K64" s="438"/>
      <c r="L64" s="448"/>
      <c r="M64" s="449"/>
      <c r="N64" s="437"/>
      <c r="O64" s="64" t="e">
        <f t="shared" si="3"/>
        <v>#DIV/0!</v>
      </c>
    </row>
    <row r="65" spans="1:15" ht="15">
      <c r="A65" s="108" t="s">
        <v>78</v>
      </c>
      <c r="B65" s="437"/>
      <c r="C65" s="436"/>
      <c r="D65" s="448"/>
      <c r="E65" s="449"/>
      <c r="F65" s="437"/>
      <c r="G65" s="436"/>
      <c r="H65" s="448"/>
      <c r="I65" s="449"/>
      <c r="J65" s="437"/>
      <c r="K65" s="438"/>
      <c r="L65" s="448"/>
      <c r="M65" s="449"/>
      <c r="N65" s="437"/>
      <c r="O65" s="64" t="e">
        <f t="shared" si="3"/>
        <v>#DIV/0!</v>
      </c>
    </row>
    <row r="66" spans="1:15" ht="15">
      <c r="A66" s="108" t="s">
        <v>79</v>
      </c>
      <c r="B66" s="437">
        <v>2024000</v>
      </c>
      <c r="C66" s="436">
        <v>2024000</v>
      </c>
      <c r="D66" s="448"/>
      <c r="E66" s="449">
        <v>1005410.4</v>
      </c>
      <c r="F66" s="437">
        <f>ROUND((D66+E66)/(C66/100),1)</f>
        <v>49.7</v>
      </c>
      <c r="G66" s="436">
        <v>2024000</v>
      </c>
      <c r="H66" s="448">
        <v>197645.1</v>
      </c>
      <c r="I66" s="449">
        <v>1625965.1</v>
      </c>
      <c r="J66" s="437">
        <f>ROUND((H66+I66)/(G66/100),1)</f>
        <v>90.1</v>
      </c>
      <c r="K66" s="438">
        <v>4000</v>
      </c>
      <c r="L66" s="448"/>
      <c r="M66" s="449">
        <v>700</v>
      </c>
      <c r="N66" s="437">
        <f>ROUND((L66+M66)/(K66/100),1)</f>
        <v>17.5</v>
      </c>
      <c r="O66" s="64">
        <f t="shared" si="3"/>
        <v>0</v>
      </c>
    </row>
    <row r="67" spans="1:15" ht="15">
      <c r="A67" s="108" t="s">
        <v>80</v>
      </c>
      <c r="B67" s="437">
        <v>10000</v>
      </c>
      <c r="C67" s="436">
        <v>9000</v>
      </c>
      <c r="D67" s="448"/>
      <c r="E67" s="449">
        <v>3250.8</v>
      </c>
      <c r="F67" s="437">
        <f>ROUND((D67+E67)/(C67/100),1)</f>
        <v>36.1</v>
      </c>
      <c r="G67" s="436">
        <v>9000</v>
      </c>
      <c r="H67" s="448"/>
      <c r="I67" s="449">
        <v>4837.66</v>
      </c>
      <c r="J67" s="437">
        <f>ROUND((H67+I67)/(G67/100),1)</f>
        <v>53.8</v>
      </c>
      <c r="K67" s="438">
        <v>6000</v>
      </c>
      <c r="L67" s="448"/>
      <c r="M67" s="449">
        <v>6069.13</v>
      </c>
      <c r="N67" s="437">
        <f>ROUND((L67+M67)/(K67/100),1)</f>
        <v>101.2</v>
      </c>
      <c r="O67" s="64">
        <f t="shared" si="3"/>
        <v>60.7</v>
      </c>
    </row>
    <row r="68" spans="1:15" ht="15">
      <c r="A68" s="108" t="s">
        <v>81</v>
      </c>
      <c r="B68" s="437"/>
      <c r="C68" s="436"/>
      <c r="D68" s="448"/>
      <c r="E68" s="449"/>
      <c r="F68" s="437"/>
      <c r="G68" s="436"/>
      <c r="H68" s="448"/>
      <c r="I68" s="449"/>
      <c r="J68" s="437"/>
      <c r="K68" s="438"/>
      <c r="L68" s="448"/>
      <c r="M68" s="449"/>
      <c r="N68" s="437"/>
      <c r="O68" s="64" t="e">
        <f t="shared" si="3"/>
        <v>#DIV/0!</v>
      </c>
    </row>
    <row r="69" spans="1:15" ht="15">
      <c r="A69" s="108" t="s">
        <v>82</v>
      </c>
      <c r="B69" s="437"/>
      <c r="C69" s="436"/>
      <c r="D69" s="448"/>
      <c r="E69" s="449"/>
      <c r="F69" s="437"/>
      <c r="G69" s="436"/>
      <c r="H69" s="448"/>
      <c r="I69" s="449"/>
      <c r="J69" s="437"/>
      <c r="K69" s="438"/>
      <c r="L69" s="448"/>
      <c r="M69" s="449"/>
      <c r="N69" s="437"/>
      <c r="O69" s="64" t="e">
        <f t="shared" si="3"/>
        <v>#DIV/0!</v>
      </c>
    </row>
    <row r="70" spans="1:15" ht="15">
      <c r="A70" s="108" t="s">
        <v>83</v>
      </c>
      <c r="B70" s="437"/>
      <c r="C70" s="436"/>
      <c r="D70" s="448"/>
      <c r="E70" s="449"/>
      <c r="F70" s="437"/>
      <c r="G70" s="436"/>
      <c r="H70" s="448"/>
      <c r="I70" s="449"/>
      <c r="J70" s="437"/>
      <c r="K70" s="438"/>
      <c r="L70" s="448"/>
      <c r="M70" s="449"/>
      <c r="N70" s="437"/>
      <c r="O70" s="64" t="e">
        <f t="shared" si="3"/>
        <v>#DIV/0!</v>
      </c>
    </row>
    <row r="71" spans="1:15" ht="15">
      <c r="A71" s="116" t="s">
        <v>84</v>
      </c>
      <c r="B71" s="437">
        <f>SUM(B50:B70)</f>
        <v>15513500</v>
      </c>
      <c r="C71" s="436">
        <f>SUM(C50:C70)</f>
        <v>15513500</v>
      </c>
      <c r="D71" s="448">
        <f>SUM(D50:D70)</f>
        <v>6021811.42</v>
      </c>
      <c r="E71" s="449">
        <f>SUM(E50:E70)</f>
        <v>1425407.4000000001</v>
      </c>
      <c r="F71" s="437">
        <f>ROUND((D71+E71)/(C71/100),1)</f>
        <v>48</v>
      </c>
      <c r="G71" s="436">
        <f>SUM(G50:G70)</f>
        <v>15513500</v>
      </c>
      <c r="H71" s="448">
        <f>SUM(H50:H70)</f>
        <v>9063881.53</v>
      </c>
      <c r="I71" s="449">
        <f>SUM(I50:I70)</f>
        <v>2528872.66</v>
      </c>
      <c r="J71" s="437">
        <f>ROUND((H71+I71)/(G71/100),1)</f>
        <v>74.7</v>
      </c>
      <c r="K71" s="436">
        <f>SUM(K50:K70)</f>
        <v>15585500</v>
      </c>
      <c r="L71" s="448">
        <f>SUM(L50:L70)</f>
        <v>12563787.48</v>
      </c>
      <c r="M71" s="449">
        <f>SUM(M50:M70)</f>
        <v>3418159.63</v>
      </c>
      <c r="N71" s="437">
        <f>ROUND((L71+M71)/(K71/100),1)</f>
        <v>102.5</v>
      </c>
      <c r="O71" s="64">
        <f t="shared" si="3"/>
        <v>103</v>
      </c>
    </row>
    <row r="72" spans="1:15" ht="15">
      <c r="A72" s="108" t="s">
        <v>85</v>
      </c>
      <c r="B72" s="440"/>
      <c r="C72" s="439"/>
      <c r="D72" s="450"/>
      <c r="E72" s="451"/>
      <c r="F72" s="437"/>
      <c r="G72" s="439"/>
      <c r="H72" s="450"/>
      <c r="I72" s="451"/>
      <c r="J72" s="437"/>
      <c r="K72" s="441"/>
      <c r="L72" s="450"/>
      <c r="M72" s="451"/>
      <c r="N72" s="437"/>
      <c r="O72" s="64" t="e">
        <f t="shared" si="3"/>
        <v>#DIV/0!</v>
      </c>
    </row>
    <row r="73" spans="1:15" ht="15">
      <c r="A73" s="108" t="s">
        <v>86</v>
      </c>
      <c r="B73" s="440">
        <v>15852000</v>
      </c>
      <c r="C73" s="439">
        <v>15852000</v>
      </c>
      <c r="D73" s="450">
        <v>9247000</v>
      </c>
      <c r="E73" s="451"/>
      <c r="F73" s="440">
        <f>ROUND((D73+E73)/(C73/100),1)</f>
        <v>58.3</v>
      </c>
      <c r="G73" s="439">
        <v>16852000</v>
      </c>
      <c r="H73" s="450">
        <v>11889000</v>
      </c>
      <c r="I73" s="451"/>
      <c r="J73" s="440">
        <f>ROUND((H73+I73)/(G73/100),1)</f>
        <v>70.5</v>
      </c>
      <c r="K73" s="441">
        <v>17352000</v>
      </c>
      <c r="L73" s="441">
        <v>17352000</v>
      </c>
      <c r="M73" s="451"/>
      <c r="N73" s="440">
        <f>ROUND((L73+M73)/(K73/100),1)</f>
        <v>100</v>
      </c>
      <c r="O73" s="64">
        <f t="shared" si="3"/>
        <v>109.5</v>
      </c>
    </row>
    <row r="74" spans="1:15" ht="15">
      <c r="A74" s="116" t="s">
        <v>87</v>
      </c>
      <c r="B74" s="452"/>
      <c r="C74" s="442"/>
      <c r="D74" s="443"/>
      <c r="E74" s="444"/>
      <c r="F74" s="440"/>
      <c r="G74" s="442"/>
      <c r="H74" s="443"/>
      <c r="I74" s="444"/>
      <c r="J74" s="440"/>
      <c r="K74" s="442"/>
      <c r="L74" s="443"/>
      <c r="M74" s="444"/>
      <c r="N74" s="440"/>
      <c r="O74" s="64" t="e">
        <f t="shared" si="3"/>
        <v>#DIV/0!</v>
      </c>
    </row>
    <row r="75" spans="1:15" ht="15">
      <c r="A75" s="108" t="s">
        <v>102</v>
      </c>
      <c r="B75" s="437"/>
      <c r="C75" s="436"/>
      <c r="D75" s="448"/>
      <c r="E75" s="449"/>
      <c r="F75" s="440"/>
      <c r="G75" s="436"/>
      <c r="H75" s="448"/>
      <c r="I75" s="449"/>
      <c r="J75" s="440"/>
      <c r="K75" s="436"/>
      <c r="L75" s="448"/>
      <c r="M75" s="449"/>
      <c r="N75" s="440"/>
      <c r="O75" s="64" t="e">
        <f t="shared" si="3"/>
        <v>#DIV/0!</v>
      </c>
    </row>
    <row r="76" spans="1:15" ht="15">
      <c r="A76" s="108" t="s">
        <v>89</v>
      </c>
      <c r="B76" s="437"/>
      <c r="C76" s="436"/>
      <c r="D76" s="448"/>
      <c r="E76" s="449"/>
      <c r="F76" s="437"/>
      <c r="G76" s="436"/>
      <c r="H76" s="448"/>
      <c r="I76" s="449"/>
      <c r="J76" s="437"/>
      <c r="K76" s="436"/>
      <c r="L76" s="448"/>
      <c r="M76" s="449"/>
      <c r="N76" s="437"/>
      <c r="O76" s="64" t="e">
        <f t="shared" si="3"/>
        <v>#DIV/0!</v>
      </c>
    </row>
    <row r="77" spans="1:15" ht="15">
      <c r="A77" s="108" t="s">
        <v>90</v>
      </c>
      <c r="B77" s="437">
        <v>550000</v>
      </c>
      <c r="C77" s="436">
        <v>550000</v>
      </c>
      <c r="D77" s="448">
        <v>488340</v>
      </c>
      <c r="E77" s="449"/>
      <c r="F77" s="440">
        <f>ROUND((D77+E77)/(C77/100),1)</f>
        <v>88.8</v>
      </c>
      <c r="G77" s="436">
        <v>550000</v>
      </c>
      <c r="H77" s="448">
        <v>716136</v>
      </c>
      <c r="I77" s="449"/>
      <c r="J77" s="440">
        <f>ROUND((H77+I77)/(G77/100),1)</f>
        <v>130.2</v>
      </c>
      <c r="K77" s="436">
        <v>550000</v>
      </c>
      <c r="L77" s="436">
        <v>943387</v>
      </c>
      <c r="M77" s="449"/>
      <c r="N77" s="440">
        <f>ROUND((L77+M77)/(K77/100),1)</f>
        <v>171.5</v>
      </c>
      <c r="O77" s="64">
        <f t="shared" si="3"/>
        <v>171.5</v>
      </c>
    </row>
    <row r="78" spans="1:15" ht="15">
      <c r="A78" s="116" t="s">
        <v>91</v>
      </c>
      <c r="B78" s="437"/>
      <c r="C78" s="436"/>
      <c r="D78" s="448"/>
      <c r="E78" s="449"/>
      <c r="F78" s="440"/>
      <c r="G78" s="436"/>
      <c r="H78" s="448"/>
      <c r="I78" s="449"/>
      <c r="J78" s="440"/>
      <c r="K78" s="436"/>
      <c r="L78" s="448"/>
      <c r="M78" s="449"/>
      <c r="N78" s="440"/>
      <c r="O78" s="64" t="e">
        <f t="shared" si="3"/>
        <v>#DIV/0!</v>
      </c>
    </row>
    <row r="79" spans="1:15" ht="15">
      <c r="A79" s="116" t="s">
        <v>92</v>
      </c>
      <c r="B79" s="437">
        <f>SUM(B73:B78)</f>
        <v>16402000</v>
      </c>
      <c r="C79" s="436">
        <f>SUM(C73:C78)</f>
        <v>16402000</v>
      </c>
      <c r="D79" s="448">
        <f>SUM(D73:D78)</f>
        <v>9735340</v>
      </c>
      <c r="E79" s="449">
        <f>SUM(E73:E78)</f>
        <v>0</v>
      </c>
      <c r="F79" s="437">
        <f>ROUND((D79+E79)/(C79/100),1)</f>
        <v>59.4</v>
      </c>
      <c r="G79" s="436">
        <f>SUM(G73:G78)</f>
        <v>17402000</v>
      </c>
      <c r="H79" s="448">
        <f>SUM(H73:H78)</f>
        <v>12605136</v>
      </c>
      <c r="I79" s="449">
        <f>SUM(I73:I78)</f>
        <v>0</v>
      </c>
      <c r="J79" s="437">
        <f>ROUND((H79+I79)/(G79/100),1)</f>
        <v>72.4</v>
      </c>
      <c r="K79" s="436">
        <f>SUM(K73:K78)</f>
        <v>17902000</v>
      </c>
      <c r="L79" s="448">
        <f>SUM(L73:L78)</f>
        <v>18295387</v>
      </c>
      <c r="M79" s="449">
        <f>SUM(M73:M78)</f>
        <v>0</v>
      </c>
      <c r="N79" s="437">
        <f>ROUND((L79+M79)/(K79/100),1)</f>
        <v>102.2</v>
      </c>
      <c r="O79" s="64">
        <f t="shared" si="3"/>
        <v>111.5</v>
      </c>
    </row>
    <row r="80" spans="1:15" ht="15.75" thickBot="1">
      <c r="A80" s="131" t="s">
        <v>93</v>
      </c>
      <c r="B80" s="440">
        <f>B71+B79</f>
        <v>31915500</v>
      </c>
      <c r="C80" s="439">
        <f>C71+C79</f>
        <v>31915500</v>
      </c>
      <c r="D80" s="450">
        <f>D71+D79</f>
        <v>15757151.42</v>
      </c>
      <c r="E80" s="451">
        <f>E71+E79</f>
        <v>1425407.4000000001</v>
      </c>
      <c r="F80" s="440">
        <f>ROUND((D80+E80)/(C80/100),1)</f>
        <v>53.8</v>
      </c>
      <c r="G80" s="439">
        <f>G71+G79</f>
        <v>32915500</v>
      </c>
      <c r="H80" s="450">
        <f>H71+H79</f>
        <v>21669017.53</v>
      </c>
      <c r="I80" s="450">
        <f>I71+I79</f>
        <v>2528872.66</v>
      </c>
      <c r="J80" s="440">
        <f>ROUND((H80+I80)/(G80/100),1)</f>
        <v>73.5</v>
      </c>
      <c r="K80" s="439">
        <f>K71+K79</f>
        <v>33487500</v>
      </c>
      <c r="L80" s="450">
        <f>L71+L79</f>
        <v>30859174.48</v>
      </c>
      <c r="M80" s="451">
        <f>M71+M79</f>
        <v>3418159.63</v>
      </c>
      <c r="N80" s="440">
        <f>ROUND((L80+M80)/(K80/100),1)</f>
        <v>102.4</v>
      </c>
      <c r="O80" s="457">
        <f t="shared" si="3"/>
        <v>107.4</v>
      </c>
    </row>
    <row r="81" spans="1:15" ht="15.75" thickBot="1">
      <c r="A81" s="139" t="s">
        <v>94</v>
      </c>
      <c r="B81" s="445">
        <f>B80-B33</f>
        <v>0</v>
      </c>
      <c r="C81" s="445">
        <f>C80-C33</f>
        <v>0</v>
      </c>
      <c r="D81" s="445">
        <f>D80-D33</f>
        <v>-410509.79000000097</v>
      </c>
      <c r="E81" s="445">
        <f>E80-E33</f>
        <v>-257950.27000000002</v>
      </c>
      <c r="F81" s="445" t="e">
        <f>ROUND((D81+E81)/(C81/100),1)</f>
        <v>#DIV/0!</v>
      </c>
      <c r="G81" s="445">
        <f>G80-G33</f>
        <v>0</v>
      </c>
      <c r="H81" s="445">
        <f>H80-H33</f>
        <v>-1287340.6099999994</v>
      </c>
      <c r="I81" s="445">
        <f>I80-I33</f>
        <v>-877575.5099999998</v>
      </c>
      <c r="J81" s="445" t="e">
        <f>ROUND((H81+I81)/(G81/100),1)</f>
        <v>#DIV/0!</v>
      </c>
      <c r="K81" s="445">
        <f>K80-K33</f>
        <v>0</v>
      </c>
      <c r="L81" s="445">
        <f>L80-L33</f>
        <v>18305.429999995977</v>
      </c>
      <c r="M81" s="445">
        <f>M80-M33</f>
        <v>7220.569999999832</v>
      </c>
      <c r="N81" s="445" t="e">
        <f>ROUND((L81+M81)/(K81/100),1)</f>
        <v>#DIV/0!</v>
      </c>
      <c r="O81" s="90" t="e">
        <f t="shared" si="3"/>
        <v>#DIV/0!</v>
      </c>
    </row>
    <row r="82" spans="1:15" ht="15.75" thickBot="1">
      <c r="A82" s="489" t="s">
        <v>108</v>
      </c>
      <c r="B82" s="486"/>
      <c r="C82" s="485"/>
      <c r="D82" s="488">
        <f>D81+E81</f>
        <v>-668460.060000001</v>
      </c>
      <c r="E82" s="485"/>
      <c r="F82" s="485"/>
      <c r="G82" s="485"/>
      <c r="H82" s="488">
        <f>H81+I81</f>
        <v>-2164916.119999999</v>
      </c>
      <c r="I82" s="485"/>
      <c r="J82" s="485"/>
      <c r="K82" s="485"/>
      <c r="L82" s="488">
        <f>L81+M81</f>
        <v>25525.99999999581</v>
      </c>
      <c r="M82" s="485"/>
      <c r="N82" s="485"/>
      <c r="O82" s="487"/>
    </row>
    <row r="83" spans="2:12" ht="15">
      <c r="B83" s="26"/>
      <c r="D83" s="380"/>
      <c r="H83" s="380"/>
      <c r="L83" s="380"/>
    </row>
    <row r="84" spans="2:12" ht="15">
      <c r="B84" s="26"/>
      <c r="D84" s="380"/>
      <c r="H84" s="380"/>
      <c r="L84" s="380"/>
    </row>
    <row r="85" spans="2:12" ht="15">
      <c r="B85" s="26"/>
      <c r="D85" s="380"/>
      <c r="H85" s="380"/>
      <c r="L85" s="380"/>
    </row>
    <row r="86" spans="2:12" ht="15">
      <c r="B86" s="26"/>
      <c r="D86" s="380"/>
      <c r="H86" s="380"/>
      <c r="L86" s="380"/>
    </row>
    <row r="87" spans="2:12" ht="15">
      <c r="B87" s="26"/>
      <c r="D87" s="380"/>
      <c r="H87" s="380"/>
      <c r="L87" s="380"/>
    </row>
    <row r="88" spans="2:12" ht="15">
      <c r="B88" s="26"/>
      <c r="D88" s="380"/>
      <c r="H88" s="380"/>
      <c r="L88" s="380"/>
    </row>
    <row r="89" ht="15">
      <c r="B89" s="26"/>
    </row>
    <row r="90" ht="15">
      <c r="A90" s="141" t="s">
        <v>95</v>
      </c>
    </row>
    <row r="91" ht="15.75" thickBot="1"/>
    <row r="92" spans="1:5" ht="15">
      <c r="A92" s="51"/>
      <c r="B92" s="142" t="s">
        <v>10</v>
      </c>
      <c r="C92" s="6" t="s">
        <v>14</v>
      </c>
      <c r="D92" s="8" t="s">
        <v>15</v>
      </c>
      <c r="E92" s="24"/>
    </row>
    <row r="93" spans="1:5" ht="15">
      <c r="A93" s="55" t="s">
        <v>96</v>
      </c>
      <c r="B93" s="453">
        <v>140238</v>
      </c>
      <c r="C93" s="302">
        <v>293743</v>
      </c>
      <c r="D93" s="303">
        <v>305700</v>
      </c>
      <c r="E93" s="24"/>
    </row>
    <row r="94" spans="1:5" ht="15">
      <c r="A94" s="144" t="s">
        <v>103</v>
      </c>
      <c r="B94" s="453">
        <v>745197.67</v>
      </c>
      <c r="C94" s="302">
        <v>1307642.76</v>
      </c>
      <c r="D94" s="303">
        <v>1515201.76</v>
      </c>
      <c r="E94" s="24"/>
    </row>
    <row r="95" spans="1:5" ht="15">
      <c r="A95" s="144" t="s">
        <v>98</v>
      </c>
      <c r="B95" s="453">
        <v>1269292.72</v>
      </c>
      <c r="C95" s="302">
        <v>852680.99</v>
      </c>
      <c r="D95" s="303">
        <v>1332239.68</v>
      </c>
      <c r="E95" s="24"/>
    </row>
    <row r="96" spans="1:5" ht="15.75" thickBot="1">
      <c r="A96" s="60" t="s">
        <v>99</v>
      </c>
      <c r="B96" s="454">
        <v>369255.2</v>
      </c>
      <c r="C96" s="305">
        <v>1327429.74</v>
      </c>
      <c r="D96" s="306">
        <v>20623.8</v>
      </c>
      <c r="E96" s="24"/>
    </row>
    <row r="100" spans="1:2" ht="15.75" thickBot="1">
      <c r="A100" s="25" t="s">
        <v>44</v>
      </c>
      <c r="B100" s="26"/>
    </row>
    <row r="101" spans="1:14" ht="15.75" thickBot="1">
      <c r="A101" s="27" t="s">
        <v>45</v>
      </c>
      <c r="B101" s="28" t="s">
        <v>46</v>
      </c>
      <c r="C101" s="29"/>
      <c r="D101" s="30" t="s">
        <v>47</v>
      </c>
      <c r="E101" s="31"/>
      <c r="F101" s="32" t="s">
        <v>48</v>
      </c>
      <c r="G101" s="29"/>
      <c r="H101" s="30" t="s">
        <v>49</v>
      </c>
      <c r="I101" s="31"/>
      <c r="J101" s="32" t="s">
        <v>48</v>
      </c>
      <c r="K101" s="29"/>
      <c r="L101" s="30" t="s">
        <v>50</v>
      </c>
      <c r="M101" s="31"/>
      <c r="N101" s="32" t="s">
        <v>48</v>
      </c>
    </row>
    <row r="102" spans="1:14" ht="15">
      <c r="A102" s="33"/>
      <c r="B102" s="284"/>
      <c r="C102" s="406"/>
      <c r="D102" s="407"/>
      <c r="E102" s="408"/>
      <c r="F102" s="38"/>
      <c r="G102" s="406"/>
      <c r="H102" s="407"/>
      <c r="I102" s="408"/>
      <c r="J102" s="38"/>
      <c r="K102" s="406"/>
      <c r="L102" s="407"/>
      <c r="M102" s="408"/>
      <c r="N102" s="38"/>
    </row>
    <row r="103" spans="1:17" ht="15">
      <c r="A103" s="33" t="s">
        <v>51</v>
      </c>
      <c r="B103" s="288">
        <v>11919253</v>
      </c>
      <c r="C103" s="409"/>
      <c r="D103" s="288">
        <v>5175798</v>
      </c>
      <c r="E103" s="408"/>
      <c r="F103" s="42">
        <f>ROUND((D103)/(B103/100),1)</f>
        <v>43.4</v>
      </c>
      <c r="G103" s="409"/>
      <c r="H103" s="288">
        <v>7696969</v>
      </c>
      <c r="I103" s="408"/>
      <c r="J103" s="42">
        <f>ROUND((H103)/(B103/100),1)</f>
        <v>64.6</v>
      </c>
      <c r="K103" s="409"/>
      <c r="L103" s="288">
        <v>10326811</v>
      </c>
      <c r="M103" s="408"/>
      <c r="N103" s="42">
        <f>ROUND((L103)/(B103/100),1)</f>
        <v>86.6</v>
      </c>
      <c r="Q103" s="317"/>
    </row>
    <row r="104" spans="1:14" ht="15">
      <c r="A104" s="33" t="s">
        <v>52</v>
      </c>
      <c r="B104" s="288">
        <v>450000</v>
      </c>
      <c r="C104" s="409"/>
      <c r="D104" s="288">
        <v>157920</v>
      </c>
      <c r="E104" s="408"/>
      <c r="F104" s="42">
        <f>ROUND((D104)/(B104/100),1)</f>
        <v>35.1</v>
      </c>
      <c r="G104" s="409"/>
      <c r="H104" s="288">
        <v>335238</v>
      </c>
      <c r="I104" s="408"/>
      <c r="J104" s="42">
        <f>ROUND((H104)/(B104/100),1)</f>
        <v>74.5</v>
      </c>
      <c r="K104" s="409"/>
      <c r="L104" s="288">
        <v>400103</v>
      </c>
      <c r="M104" s="408"/>
      <c r="N104" s="42">
        <f>ROUND((L104)/(B104/100),1)</f>
        <v>88.9</v>
      </c>
    </row>
    <row r="105" spans="1:17" ht="15">
      <c r="A105" s="33" t="s">
        <v>53</v>
      </c>
      <c r="B105" s="410">
        <v>68</v>
      </c>
      <c r="C105" s="406"/>
      <c r="D105" s="288">
        <v>55.78</v>
      </c>
      <c r="E105" s="408"/>
      <c r="F105" s="42">
        <f>ROUND((D105)/(B105/100),1)</f>
        <v>82</v>
      </c>
      <c r="G105" s="406"/>
      <c r="H105" s="288">
        <v>56.24</v>
      </c>
      <c r="I105" s="408"/>
      <c r="J105" s="42">
        <f>ROUND((H105)/(B105/100),1)</f>
        <v>82.7</v>
      </c>
      <c r="K105" s="406"/>
      <c r="L105" s="288">
        <v>55.5</v>
      </c>
      <c r="M105" s="408"/>
      <c r="N105" s="42">
        <f>ROUND((L105)/(B105/100),1)</f>
        <v>81.6</v>
      </c>
      <c r="Q105" s="317"/>
    </row>
    <row r="106" spans="1:17" ht="15.75" thickBot="1">
      <c r="A106" s="44" t="s">
        <v>54</v>
      </c>
      <c r="B106" s="411">
        <f>B103/B105/12</f>
        <v>14606.927696078432</v>
      </c>
      <c r="C106" s="412"/>
      <c r="D106" s="411">
        <f>D103/D105/6</f>
        <v>15464.915740408747</v>
      </c>
      <c r="E106" s="413"/>
      <c r="F106" s="49">
        <f>ROUND((D106)/(B106/100),1)</f>
        <v>105.9</v>
      </c>
      <c r="G106" s="412"/>
      <c r="H106" s="411">
        <f>H103/H105/9</f>
        <v>15206.592776987514</v>
      </c>
      <c r="I106" s="413"/>
      <c r="J106" s="49">
        <f>ROUND((H106)/(B106/100),1)</f>
        <v>104.1</v>
      </c>
      <c r="K106" s="412"/>
      <c r="L106" s="411">
        <f>L103/L105/12</f>
        <v>15505.72222222222</v>
      </c>
      <c r="M106" s="413"/>
      <c r="N106" s="49">
        <f>ROUND((L106)/(B106/100),1)</f>
        <v>106.2</v>
      </c>
      <c r="Q106" s="214"/>
    </row>
    <row r="108" ht="15">
      <c r="A108" t="s">
        <v>109</v>
      </c>
    </row>
    <row r="111" ht="15">
      <c r="A111" t="s">
        <v>129</v>
      </c>
    </row>
    <row r="112" ht="15">
      <c r="A112" t="s">
        <v>156</v>
      </c>
    </row>
    <row r="113" ht="15">
      <c r="A113" t="s">
        <v>130</v>
      </c>
    </row>
    <row r="114" ht="15">
      <c r="A114" t="s">
        <v>131</v>
      </c>
    </row>
    <row r="115" ht="15">
      <c r="A115" t="s">
        <v>132</v>
      </c>
    </row>
    <row r="116" ht="15">
      <c r="A116" t="s">
        <v>133</v>
      </c>
    </row>
    <row r="117" ht="15">
      <c r="A117" t="s">
        <v>134</v>
      </c>
    </row>
    <row r="118" ht="15">
      <c r="A118" t="s">
        <v>135</v>
      </c>
    </row>
    <row r="119" ht="15">
      <c r="A119" t="s">
        <v>136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00">
      <selection activeCell="G124" sqref="G124"/>
    </sheetView>
  </sheetViews>
  <sheetFormatPr defaultColWidth="9.140625" defaultRowHeight="15"/>
  <cols>
    <col min="1" max="1" width="22.421875" style="0" customWidth="1"/>
    <col min="2" max="4" width="12.7109375" style="317" customWidth="1"/>
    <col min="5" max="5" width="12.7109375" style="0" customWidth="1"/>
    <col min="6" max="6" width="6.57421875" style="0" customWidth="1"/>
    <col min="7" max="8" width="12.7109375" style="317" customWidth="1"/>
    <col min="9" max="9" width="12.7109375" style="0" customWidth="1"/>
    <col min="10" max="10" width="6.57421875" style="0" customWidth="1"/>
    <col min="11" max="12" width="12.7109375" style="317" customWidth="1"/>
    <col min="13" max="13" width="12.7109375" style="0" customWidth="1"/>
    <col min="14" max="14" width="8.421875" style="0" bestFit="1" customWidth="1"/>
    <col min="15" max="15" width="7.00390625" style="0" bestFit="1" customWidth="1"/>
  </cols>
  <sheetData>
    <row r="1" spans="1:8" ht="15">
      <c r="A1" s="1"/>
      <c r="H1" s="498" t="s">
        <v>149</v>
      </c>
    </row>
    <row r="2" spans="1:14" ht="16.5" thickBot="1">
      <c r="A2" s="2" t="s">
        <v>0</v>
      </c>
      <c r="B2" s="318" t="s">
        <v>1</v>
      </c>
      <c r="C2" s="318"/>
      <c r="F2" s="2"/>
      <c r="G2" s="318"/>
      <c r="J2" s="2"/>
      <c r="K2" s="318"/>
      <c r="N2" s="2"/>
    </row>
    <row r="3" spans="1:15" ht="15">
      <c r="A3" s="3" t="s">
        <v>2</v>
      </c>
      <c r="B3" s="319" t="s">
        <v>3</v>
      </c>
      <c r="C3" s="320" t="s">
        <v>4</v>
      </c>
      <c r="D3" s="321" t="s">
        <v>5</v>
      </c>
      <c r="E3" s="7"/>
      <c r="F3" s="8" t="s">
        <v>6</v>
      </c>
      <c r="G3" s="322" t="s">
        <v>4</v>
      </c>
      <c r="H3" s="321" t="s">
        <v>7</v>
      </c>
      <c r="I3" s="7"/>
      <c r="J3" s="8" t="s">
        <v>6</v>
      </c>
      <c r="K3" s="323" t="s">
        <v>4</v>
      </c>
      <c r="L3" s="321" t="s">
        <v>8</v>
      </c>
      <c r="M3" s="7"/>
      <c r="N3" s="8" t="s">
        <v>6</v>
      </c>
      <c r="O3" s="455" t="s">
        <v>106</v>
      </c>
    </row>
    <row r="4" spans="1:15" ht="15.75" thickBot="1">
      <c r="A4" s="11"/>
      <c r="B4" s="324" t="s">
        <v>9</v>
      </c>
      <c r="C4" s="325" t="s">
        <v>10</v>
      </c>
      <c r="D4" s="326" t="s">
        <v>11</v>
      </c>
      <c r="E4" s="14" t="s">
        <v>12</v>
      </c>
      <c r="F4" s="15" t="s">
        <v>13</v>
      </c>
      <c r="G4" s="327" t="s">
        <v>14</v>
      </c>
      <c r="H4" s="326" t="s">
        <v>11</v>
      </c>
      <c r="I4" s="14" t="s">
        <v>12</v>
      </c>
      <c r="J4" s="15" t="s">
        <v>13</v>
      </c>
      <c r="K4" s="328" t="s">
        <v>15</v>
      </c>
      <c r="L4" s="326" t="s">
        <v>11</v>
      </c>
      <c r="M4" s="14" t="s">
        <v>12</v>
      </c>
      <c r="N4" s="15" t="s">
        <v>13</v>
      </c>
      <c r="O4" s="456" t="s">
        <v>107</v>
      </c>
    </row>
    <row r="5" spans="1:15" ht="15.75" customHeight="1">
      <c r="A5" s="18" t="s">
        <v>16</v>
      </c>
      <c r="B5" s="64">
        <v>191000</v>
      </c>
      <c r="C5" s="65">
        <v>401000</v>
      </c>
      <c r="D5" s="66">
        <v>177304.86</v>
      </c>
      <c r="E5" s="66"/>
      <c r="F5" s="87">
        <f>ROUND((D5+E5)/(C5/100),1)</f>
        <v>44.2</v>
      </c>
      <c r="G5" s="67">
        <v>352383</v>
      </c>
      <c r="H5" s="66">
        <v>288955.7</v>
      </c>
      <c r="I5" s="66"/>
      <c r="J5" s="87">
        <f>ROUND((H5+I5)/(G5/100),1)</f>
        <v>82</v>
      </c>
      <c r="K5" s="68">
        <v>388328</v>
      </c>
      <c r="L5" s="66">
        <v>394868.47</v>
      </c>
      <c r="M5" s="66"/>
      <c r="N5" s="87">
        <f>ROUND((L5+M5)/(K5/100),1)</f>
        <v>101.7</v>
      </c>
      <c r="O5" s="64">
        <f aca="true" t="shared" si="0" ref="O5:O33">ROUND((L5+M5)/(B5/100),1)</f>
        <v>206.7</v>
      </c>
    </row>
    <row r="6" spans="1:15" ht="15.75" customHeight="1">
      <c r="A6" s="20" t="s">
        <v>17</v>
      </c>
      <c r="B6" s="69">
        <v>129000</v>
      </c>
      <c r="C6" s="70">
        <v>129000</v>
      </c>
      <c r="D6" s="71">
        <v>60600</v>
      </c>
      <c r="E6" s="71"/>
      <c r="F6" s="88">
        <f aca="true" t="shared" si="1" ref="F6:F33">ROUND((D6+E6)/(C6/100),1)</f>
        <v>47</v>
      </c>
      <c r="G6" s="72">
        <v>123200</v>
      </c>
      <c r="H6" s="71">
        <v>90900</v>
      </c>
      <c r="I6" s="71"/>
      <c r="J6" s="88">
        <f aca="true" t="shared" si="2" ref="J6:J33">ROUND((H6+I6)/(G6/100),1)</f>
        <v>73.8</v>
      </c>
      <c r="K6" s="73">
        <v>114000</v>
      </c>
      <c r="L6" s="71">
        <v>114140</v>
      </c>
      <c r="M6" s="71"/>
      <c r="N6" s="88">
        <f aca="true" t="shared" si="3" ref="N6:N33">ROUND((L6+M6)/(K6/100),1)</f>
        <v>100.1</v>
      </c>
      <c r="O6" s="69">
        <f t="shared" si="0"/>
        <v>88.5</v>
      </c>
    </row>
    <row r="7" spans="1:15" ht="15.75" customHeight="1">
      <c r="A7" s="20" t="s">
        <v>18</v>
      </c>
      <c r="B7" s="69">
        <v>12500</v>
      </c>
      <c r="C7" s="70">
        <v>12500</v>
      </c>
      <c r="D7" s="71">
        <v>7988.6</v>
      </c>
      <c r="E7" s="71"/>
      <c r="F7" s="88">
        <f t="shared" si="1"/>
        <v>63.9</v>
      </c>
      <c r="G7" s="72">
        <v>12500</v>
      </c>
      <c r="H7" s="71">
        <v>10238.6</v>
      </c>
      <c r="I7" s="71"/>
      <c r="J7" s="88">
        <f t="shared" si="2"/>
        <v>81.9</v>
      </c>
      <c r="K7" s="73">
        <v>12500</v>
      </c>
      <c r="L7" s="71">
        <v>12488.6</v>
      </c>
      <c r="M7" s="71"/>
      <c r="N7" s="88">
        <f t="shared" si="3"/>
        <v>99.9</v>
      </c>
      <c r="O7" s="69">
        <f t="shared" si="0"/>
        <v>99.9</v>
      </c>
    </row>
    <row r="8" spans="1:15" ht="15.75" customHeight="1">
      <c r="A8" s="20" t="s">
        <v>19</v>
      </c>
      <c r="B8" s="69">
        <v>27000</v>
      </c>
      <c r="C8" s="70">
        <v>27000</v>
      </c>
      <c r="D8" s="71">
        <v>13537</v>
      </c>
      <c r="E8" s="71"/>
      <c r="F8" s="88">
        <f t="shared" si="1"/>
        <v>50.1</v>
      </c>
      <c r="G8" s="72">
        <v>25000</v>
      </c>
      <c r="H8" s="71">
        <v>16985</v>
      </c>
      <c r="I8" s="71"/>
      <c r="J8" s="88">
        <f t="shared" si="2"/>
        <v>67.9</v>
      </c>
      <c r="K8" s="73">
        <v>26200</v>
      </c>
      <c r="L8" s="71">
        <v>26166</v>
      </c>
      <c r="M8" s="71"/>
      <c r="N8" s="88">
        <f t="shared" si="3"/>
        <v>99.9</v>
      </c>
      <c r="O8" s="69">
        <f t="shared" si="0"/>
        <v>96.9</v>
      </c>
    </row>
    <row r="9" spans="1:15" ht="15.75" customHeight="1">
      <c r="A9" s="20" t="s">
        <v>20</v>
      </c>
      <c r="B9" s="69"/>
      <c r="C9" s="70"/>
      <c r="D9" s="71"/>
      <c r="E9" s="71"/>
      <c r="F9" s="88" t="e">
        <f t="shared" si="1"/>
        <v>#DIV/0!</v>
      </c>
      <c r="G9" s="72"/>
      <c r="H9" s="71"/>
      <c r="I9" s="71"/>
      <c r="J9" s="88" t="e">
        <f t="shared" si="2"/>
        <v>#DIV/0!</v>
      </c>
      <c r="K9" s="73"/>
      <c r="L9" s="71"/>
      <c r="M9" s="71"/>
      <c r="N9" s="88" t="e">
        <f t="shared" si="3"/>
        <v>#DIV/0!</v>
      </c>
      <c r="O9" s="69" t="e">
        <f t="shared" si="0"/>
        <v>#DIV/0!</v>
      </c>
    </row>
    <row r="10" spans="1:15" ht="15.75" customHeight="1">
      <c r="A10" s="20" t="s">
        <v>21</v>
      </c>
      <c r="B10" s="69"/>
      <c r="C10" s="70"/>
      <c r="D10" s="71"/>
      <c r="E10" s="71"/>
      <c r="F10" s="88" t="e">
        <f t="shared" si="1"/>
        <v>#DIV/0!</v>
      </c>
      <c r="G10" s="72"/>
      <c r="H10" s="71"/>
      <c r="I10" s="71"/>
      <c r="J10" s="88" t="e">
        <f t="shared" si="2"/>
        <v>#DIV/0!</v>
      </c>
      <c r="K10" s="73"/>
      <c r="L10" s="71"/>
      <c r="M10" s="71"/>
      <c r="N10" s="88" t="e">
        <f t="shared" si="3"/>
        <v>#DIV/0!</v>
      </c>
      <c r="O10" s="69" t="e">
        <f t="shared" si="0"/>
        <v>#DIV/0!</v>
      </c>
    </row>
    <row r="11" spans="1:15" ht="15.75" customHeight="1">
      <c r="A11" s="20" t="s">
        <v>22</v>
      </c>
      <c r="B11" s="69"/>
      <c r="C11" s="70"/>
      <c r="D11" s="71"/>
      <c r="E11" s="71"/>
      <c r="F11" s="88" t="e">
        <f t="shared" si="1"/>
        <v>#DIV/0!</v>
      </c>
      <c r="G11" s="72"/>
      <c r="H11" s="71"/>
      <c r="I11" s="71"/>
      <c r="J11" s="88" t="e">
        <f t="shared" si="2"/>
        <v>#DIV/0!</v>
      </c>
      <c r="K11" s="73"/>
      <c r="L11" s="71"/>
      <c r="M11" s="71"/>
      <c r="N11" s="88" t="e">
        <f t="shared" si="3"/>
        <v>#DIV/0!</v>
      </c>
      <c r="O11" s="69" t="e">
        <f t="shared" si="0"/>
        <v>#DIV/0!</v>
      </c>
    </row>
    <row r="12" spans="1:15" ht="15.75" customHeight="1">
      <c r="A12" s="20" t="s">
        <v>23</v>
      </c>
      <c r="B12" s="69">
        <v>92243</v>
      </c>
      <c r="C12" s="70">
        <v>92243</v>
      </c>
      <c r="D12" s="71">
        <v>40735.42</v>
      </c>
      <c r="E12" s="71"/>
      <c r="F12" s="88">
        <f t="shared" si="1"/>
        <v>44.2</v>
      </c>
      <c r="G12" s="72">
        <v>82243</v>
      </c>
      <c r="H12" s="71">
        <v>58589.48</v>
      </c>
      <c r="I12" s="71"/>
      <c r="J12" s="88">
        <f t="shared" si="2"/>
        <v>71.2</v>
      </c>
      <c r="K12" s="73">
        <v>76200</v>
      </c>
      <c r="L12" s="71">
        <v>76108.74</v>
      </c>
      <c r="M12" s="71"/>
      <c r="N12" s="88">
        <f t="shared" si="3"/>
        <v>99.9</v>
      </c>
      <c r="O12" s="69">
        <f t="shared" si="0"/>
        <v>82.5</v>
      </c>
    </row>
    <row r="13" spans="1:15" ht="15.75" customHeight="1">
      <c r="A13" s="20" t="s">
        <v>24</v>
      </c>
      <c r="B13" s="69">
        <v>3000</v>
      </c>
      <c r="C13" s="70">
        <v>3000</v>
      </c>
      <c r="D13" s="71">
        <v>280</v>
      </c>
      <c r="E13" s="71"/>
      <c r="F13" s="88">
        <f t="shared" si="1"/>
        <v>9.3</v>
      </c>
      <c r="G13" s="72">
        <v>3000</v>
      </c>
      <c r="H13" s="71">
        <v>280</v>
      </c>
      <c r="I13" s="71"/>
      <c r="J13" s="88">
        <f t="shared" si="2"/>
        <v>9.3</v>
      </c>
      <c r="K13" s="73">
        <v>300</v>
      </c>
      <c r="L13" s="71">
        <v>280</v>
      </c>
      <c r="M13" s="71"/>
      <c r="N13" s="88">
        <f t="shared" si="3"/>
        <v>93.3</v>
      </c>
      <c r="O13" s="69">
        <f t="shared" si="0"/>
        <v>9.3</v>
      </c>
    </row>
    <row r="14" spans="1:15" ht="15.75" customHeight="1">
      <c r="A14" s="20" t="s">
        <v>25</v>
      </c>
      <c r="B14" s="69">
        <v>0</v>
      </c>
      <c r="C14" s="70">
        <v>500</v>
      </c>
      <c r="D14" s="71">
        <v>452</v>
      </c>
      <c r="E14" s="71"/>
      <c r="F14" s="88">
        <f t="shared" si="1"/>
        <v>90.4</v>
      </c>
      <c r="G14" s="72">
        <v>500</v>
      </c>
      <c r="H14" s="71">
        <v>452</v>
      </c>
      <c r="I14" s="71"/>
      <c r="J14" s="88">
        <f t="shared" si="2"/>
        <v>90.4</v>
      </c>
      <c r="K14" s="73">
        <v>1000</v>
      </c>
      <c r="L14" s="71">
        <v>996</v>
      </c>
      <c r="M14" s="71"/>
      <c r="N14" s="88">
        <f t="shared" si="3"/>
        <v>99.6</v>
      </c>
      <c r="O14" s="69" t="e">
        <f t="shared" si="0"/>
        <v>#DIV/0!</v>
      </c>
    </row>
    <row r="15" spans="1:15" ht="15.75" customHeight="1">
      <c r="A15" s="20" t="s">
        <v>26</v>
      </c>
      <c r="B15" s="69">
        <v>181500</v>
      </c>
      <c r="C15" s="70">
        <v>181500</v>
      </c>
      <c r="D15" s="71">
        <v>95680.1</v>
      </c>
      <c r="E15" s="71"/>
      <c r="F15" s="88">
        <f t="shared" si="1"/>
        <v>52.7</v>
      </c>
      <c r="G15" s="72">
        <v>181500</v>
      </c>
      <c r="H15" s="71">
        <v>129597.94</v>
      </c>
      <c r="I15" s="71"/>
      <c r="J15" s="88">
        <f t="shared" si="2"/>
        <v>71.4</v>
      </c>
      <c r="K15" s="73">
        <v>181500</v>
      </c>
      <c r="L15" s="71">
        <v>177006.89</v>
      </c>
      <c r="M15" s="71"/>
      <c r="N15" s="88">
        <f t="shared" si="3"/>
        <v>97.5</v>
      </c>
      <c r="O15" s="69">
        <f t="shared" si="0"/>
        <v>97.5</v>
      </c>
    </row>
    <row r="16" spans="1:15" ht="15.75" customHeight="1">
      <c r="A16" s="20" t="s">
        <v>27</v>
      </c>
      <c r="B16" s="69">
        <v>3838440</v>
      </c>
      <c r="C16" s="70">
        <v>4439407</v>
      </c>
      <c r="D16" s="71">
        <v>2071377.11</v>
      </c>
      <c r="E16" s="71"/>
      <c r="F16" s="88">
        <f t="shared" si="1"/>
        <v>46.7</v>
      </c>
      <c r="G16" s="72">
        <v>4439407</v>
      </c>
      <c r="H16" s="71">
        <v>3109167.71</v>
      </c>
      <c r="I16" s="71"/>
      <c r="J16" s="88">
        <f t="shared" si="2"/>
        <v>70</v>
      </c>
      <c r="K16" s="73">
        <v>4427405</v>
      </c>
      <c r="L16" s="71">
        <v>4390632.68</v>
      </c>
      <c r="M16" s="71"/>
      <c r="N16" s="88">
        <f t="shared" si="3"/>
        <v>99.2</v>
      </c>
      <c r="O16" s="69">
        <f t="shared" si="0"/>
        <v>114.4</v>
      </c>
    </row>
    <row r="17" spans="1:15" ht="15.75" customHeight="1">
      <c r="A17" s="20" t="s">
        <v>28</v>
      </c>
      <c r="B17" s="69"/>
      <c r="C17" s="70"/>
      <c r="D17" s="71"/>
      <c r="E17" s="71"/>
      <c r="F17" s="88" t="e">
        <f t="shared" si="1"/>
        <v>#DIV/0!</v>
      </c>
      <c r="G17" s="72"/>
      <c r="H17" s="71"/>
      <c r="I17" s="71"/>
      <c r="J17" s="88" t="e">
        <f t="shared" si="2"/>
        <v>#DIV/0!</v>
      </c>
      <c r="K17" s="73"/>
      <c r="L17" s="71"/>
      <c r="M17" s="71"/>
      <c r="N17" s="88" t="e">
        <f t="shared" si="3"/>
        <v>#DIV/0!</v>
      </c>
      <c r="O17" s="69">
        <v>0</v>
      </c>
    </row>
    <row r="18" spans="1:15" ht="15.75" customHeight="1">
      <c r="A18" s="20" t="s">
        <v>29</v>
      </c>
      <c r="B18" s="69"/>
      <c r="C18" s="70"/>
      <c r="D18" s="71"/>
      <c r="E18" s="71"/>
      <c r="F18" s="88" t="e">
        <f t="shared" si="1"/>
        <v>#DIV/0!</v>
      </c>
      <c r="G18" s="72"/>
      <c r="H18" s="71"/>
      <c r="I18" s="71"/>
      <c r="J18" s="88" t="e">
        <f t="shared" si="2"/>
        <v>#DIV/0!</v>
      </c>
      <c r="K18" s="73"/>
      <c r="L18" s="71"/>
      <c r="M18" s="71"/>
      <c r="N18" s="88" t="e">
        <f t="shared" si="3"/>
        <v>#DIV/0!</v>
      </c>
      <c r="O18" s="69" t="e">
        <f t="shared" si="0"/>
        <v>#DIV/0!</v>
      </c>
    </row>
    <row r="19" spans="1:15" ht="15.75" customHeight="1">
      <c r="A19" s="20" t="s">
        <v>30</v>
      </c>
      <c r="B19" s="69"/>
      <c r="C19" s="70"/>
      <c r="D19" s="71"/>
      <c r="E19" s="71"/>
      <c r="F19" s="88" t="e">
        <f t="shared" si="1"/>
        <v>#DIV/0!</v>
      </c>
      <c r="G19" s="72"/>
      <c r="H19" s="71"/>
      <c r="I19" s="71"/>
      <c r="J19" s="88" t="e">
        <f t="shared" si="2"/>
        <v>#DIV/0!</v>
      </c>
      <c r="K19" s="73"/>
      <c r="L19" s="71"/>
      <c r="M19" s="71"/>
      <c r="N19" s="88" t="e">
        <f t="shared" si="3"/>
        <v>#DIV/0!</v>
      </c>
      <c r="O19" s="69" t="e">
        <f t="shared" si="0"/>
        <v>#DIV/0!</v>
      </c>
    </row>
    <row r="20" spans="1:15" ht="15.75" customHeight="1">
      <c r="A20" s="20" t="s">
        <v>31</v>
      </c>
      <c r="B20" s="69"/>
      <c r="C20" s="70"/>
      <c r="D20" s="71"/>
      <c r="E20" s="71"/>
      <c r="F20" s="88" t="e">
        <f t="shared" si="1"/>
        <v>#DIV/0!</v>
      </c>
      <c r="G20" s="72"/>
      <c r="H20" s="71"/>
      <c r="I20" s="71"/>
      <c r="J20" s="88" t="e">
        <f t="shared" si="2"/>
        <v>#DIV/0!</v>
      </c>
      <c r="K20" s="73"/>
      <c r="L20" s="71"/>
      <c r="M20" s="71"/>
      <c r="N20" s="88" t="e">
        <f t="shared" si="3"/>
        <v>#DIV/0!</v>
      </c>
      <c r="O20" s="69" t="e">
        <f t="shared" si="0"/>
        <v>#DIV/0!</v>
      </c>
    </row>
    <row r="21" spans="1:15" ht="15.75" customHeight="1">
      <c r="A21" s="20" t="s">
        <v>33</v>
      </c>
      <c r="B21" s="69"/>
      <c r="C21" s="70"/>
      <c r="D21" s="71"/>
      <c r="E21" s="71"/>
      <c r="F21" s="88" t="e">
        <f t="shared" si="1"/>
        <v>#DIV/0!</v>
      </c>
      <c r="G21" s="72"/>
      <c r="H21" s="71"/>
      <c r="I21" s="71"/>
      <c r="J21" s="88" t="e">
        <f t="shared" si="2"/>
        <v>#DIV/0!</v>
      </c>
      <c r="K21" s="73"/>
      <c r="L21" s="71"/>
      <c r="M21" s="71"/>
      <c r="N21" s="88" t="e">
        <f t="shared" si="3"/>
        <v>#DIV/0!</v>
      </c>
      <c r="O21" s="69" t="e">
        <f t="shared" si="0"/>
        <v>#DIV/0!</v>
      </c>
    </row>
    <row r="22" spans="1:15" ht="15.75" customHeight="1">
      <c r="A22" s="20" t="s">
        <v>104</v>
      </c>
      <c r="B22" s="69"/>
      <c r="C22" s="70"/>
      <c r="D22" s="71"/>
      <c r="E22" s="71"/>
      <c r="F22" s="88" t="e">
        <f>ROUND((D22+E22)/(C22/100),1)</f>
        <v>#DIV/0!</v>
      </c>
      <c r="G22" s="72"/>
      <c r="H22" s="71"/>
      <c r="I22" s="71"/>
      <c r="J22" s="88" t="e">
        <f>ROUND((H22+I22)/(G22/100),1)</f>
        <v>#DIV/0!</v>
      </c>
      <c r="K22" s="73"/>
      <c r="L22" s="71"/>
      <c r="M22" s="71"/>
      <c r="N22" s="88" t="e">
        <f>ROUND((L22+M22)/(K22/100),1)</f>
        <v>#DIV/0!</v>
      </c>
      <c r="O22" s="69" t="e">
        <f t="shared" si="0"/>
        <v>#DIV/0!</v>
      </c>
    </row>
    <row r="23" spans="1:15" ht="15.75" customHeight="1">
      <c r="A23" s="20" t="s">
        <v>34</v>
      </c>
      <c r="B23" s="69">
        <v>22000</v>
      </c>
      <c r="C23" s="70">
        <v>22000</v>
      </c>
      <c r="D23" s="71">
        <v>12674</v>
      </c>
      <c r="E23" s="71"/>
      <c r="F23" s="88">
        <f t="shared" si="1"/>
        <v>57.6</v>
      </c>
      <c r="G23" s="72">
        <v>22000</v>
      </c>
      <c r="H23" s="71">
        <v>19092</v>
      </c>
      <c r="I23" s="71"/>
      <c r="J23" s="88">
        <f t="shared" si="2"/>
        <v>86.8</v>
      </c>
      <c r="K23" s="73">
        <v>18400</v>
      </c>
      <c r="L23" s="71">
        <v>18377</v>
      </c>
      <c r="M23" s="71"/>
      <c r="N23" s="88">
        <f t="shared" si="3"/>
        <v>99.9</v>
      </c>
      <c r="O23" s="69">
        <f t="shared" si="0"/>
        <v>83.5</v>
      </c>
    </row>
    <row r="24" spans="1:15" ht="15.75" customHeight="1">
      <c r="A24" s="20" t="s">
        <v>35</v>
      </c>
      <c r="B24" s="69">
        <v>65417</v>
      </c>
      <c r="C24" s="70">
        <v>65417</v>
      </c>
      <c r="D24" s="71">
        <v>32718</v>
      </c>
      <c r="E24" s="71"/>
      <c r="F24" s="88">
        <f t="shared" si="1"/>
        <v>50</v>
      </c>
      <c r="G24" s="72">
        <v>65417</v>
      </c>
      <c r="H24" s="71">
        <v>49077</v>
      </c>
      <c r="I24" s="71"/>
      <c r="J24" s="88">
        <f t="shared" si="2"/>
        <v>75</v>
      </c>
      <c r="K24" s="73">
        <v>65417</v>
      </c>
      <c r="L24" s="71">
        <v>65417</v>
      </c>
      <c r="M24" s="71"/>
      <c r="N24" s="88">
        <f t="shared" si="3"/>
        <v>100</v>
      </c>
      <c r="O24" s="69">
        <f t="shared" si="0"/>
        <v>100</v>
      </c>
    </row>
    <row r="25" spans="1:15" ht="15.75" customHeight="1">
      <c r="A25" s="20" t="s">
        <v>36</v>
      </c>
      <c r="B25" s="69"/>
      <c r="C25" s="70"/>
      <c r="D25" s="71"/>
      <c r="E25" s="71"/>
      <c r="F25" s="88" t="e">
        <f t="shared" si="1"/>
        <v>#DIV/0!</v>
      </c>
      <c r="G25" s="72"/>
      <c r="H25" s="71"/>
      <c r="I25" s="71"/>
      <c r="J25" s="88" t="e">
        <f t="shared" si="2"/>
        <v>#DIV/0!</v>
      </c>
      <c r="K25" s="73"/>
      <c r="L25" s="71"/>
      <c r="M25" s="71"/>
      <c r="N25" s="88" t="e">
        <f t="shared" si="3"/>
        <v>#DIV/0!</v>
      </c>
      <c r="O25" s="69" t="e">
        <f t="shared" si="0"/>
        <v>#DIV/0!</v>
      </c>
    </row>
    <row r="26" spans="1:15" ht="15.75" customHeight="1">
      <c r="A26" s="20" t="s">
        <v>37</v>
      </c>
      <c r="B26" s="69"/>
      <c r="C26" s="70"/>
      <c r="D26" s="71"/>
      <c r="E26" s="71"/>
      <c r="F26" s="88" t="e">
        <f t="shared" si="1"/>
        <v>#DIV/0!</v>
      </c>
      <c r="G26" s="72"/>
      <c r="H26" s="71"/>
      <c r="I26" s="71"/>
      <c r="J26" s="88" t="e">
        <f t="shared" si="2"/>
        <v>#DIV/0!</v>
      </c>
      <c r="K26" s="73"/>
      <c r="L26" s="71"/>
      <c r="M26" s="71"/>
      <c r="N26" s="88" t="e">
        <f t="shared" si="3"/>
        <v>#DIV/0!</v>
      </c>
      <c r="O26" s="69" t="e">
        <f t="shared" si="0"/>
        <v>#DIV/0!</v>
      </c>
    </row>
    <row r="27" spans="1:15" ht="15.75" customHeight="1">
      <c r="A27" s="20" t="s">
        <v>38</v>
      </c>
      <c r="B27" s="69"/>
      <c r="C27" s="70"/>
      <c r="D27" s="71"/>
      <c r="E27" s="71"/>
      <c r="F27" s="88" t="e">
        <f t="shared" si="1"/>
        <v>#DIV/0!</v>
      </c>
      <c r="G27" s="72"/>
      <c r="H27" s="71"/>
      <c r="I27" s="71"/>
      <c r="J27" s="88" t="e">
        <f t="shared" si="2"/>
        <v>#DIV/0!</v>
      </c>
      <c r="K27" s="73"/>
      <c r="L27" s="71"/>
      <c r="M27" s="71"/>
      <c r="N27" s="88" t="e">
        <f t="shared" si="3"/>
        <v>#DIV/0!</v>
      </c>
      <c r="O27" s="69" t="e">
        <f t="shared" si="0"/>
        <v>#DIV/0!</v>
      </c>
    </row>
    <row r="28" spans="1:15" ht="15.75" customHeight="1">
      <c r="A28" s="20" t="s">
        <v>39</v>
      </c>
      <c r="B28" s="69"/>
      <c r="C28" s="70"/>
      <c r="D28" s="71"/>
      <c r="E28" s="71"/>
      <c r="F28" s="88" t="e">
        <f t="shared" si="1"/>
        <v>#DIV/0!</v>
      </c>
      <c r="G28" s="72"/>
      <c r="H28" s="71"/>
      <c r="I28" s="71"/>
      <c r="J28" s="88" t="e">
        <f t="shared" si="2"/>
        <v>#DIV/0!</v>
      </c>
      <c r="K28" s="73"/>
      <c r="L28" s="71"/>
      <c r="M28" s="71"/>
      <c r="N28" s="88" t="e">
        <f t="shared" si="3"/>
        <v>#DIV/0!</v>
      </c>
      <c r="O28" s="69" t="e">
        <f t="shared" si="0"/>
        <v>#DIV/0!</v>
      </c>
    </row>
    <row r="29" spans="1:15" ht="15.75" customHeight="1">
      <c r="A29" s="20" t="s">
        <v>40</v>
      </c>
      <c r="B29" s="69"/>
      <c r="C29" s="70"/>
      <c r="D29" s="71"/>
      <c r="E29" s="71"/>
      <c r="F29" s="88" t="e">
        <f t="shared" si="1"/>
        <v>#DIV/0!</v>
      </c>
      <c r="G29" s="72"/>
      <c r="H29" s="71"/>
      <c r="I29" s="71"/>
      <c r="J29" s="88" t="e">
        <f t="shared" si="2"/>
        <v>#DIV/0!</v>
      </c>
      <c r="K29" s="73"/>
      <c r="L29" s="71"/>
      <c r="M29" s="71"/>
      <c r="N29" s="88" t="e">
        <f t="shared" si="3"/>
        <v>#DIV/0!</v>
      </c>
      <c r="O29" s="69" t="e">
        <f t="shared" si="0"/>
        <v>#DIV/0!</v>
      </c>
    </row>
    <row r="30" spans="1:15" ht="15.75" customHeight="1">
      <c r="A30" s="20" t="s">
        <v>41</v>
      </c>
      <c r="B30" s="74"/>
      <c r="C30" s="75"/>
      <c r="D30" s="76"/>
      <c r="E30" s="76"/>
      <c r="F30" s="89" t="e">
        <f>ROUND((D30+E30)/(C30/100),1)</f>
        <v>#DIV/0!</v>
      </c>
      <c r="G30" s="77"/>
      <c r="H30" s="76"/>
      <c r="I30" s="76"/>
      <c r="J30" s="89" t="e">
        <f>ROUND((H30+I30)/(G30/100),1)</f>
        <v>#DIV/0!</v>
      </c>
      <c r="K30" s="78"/>
      <c r="L30" s="76"/>
      <c r="M30" s="76"/>
      <c r="N30" s="89" t="e">
        <f>ROUND((L30+M30)/(K30/100),1)</f>
        <v>#DIV/0!</v>
      </c>
      <c r="O30" s="69" t="e">
        <f>ROUND((L30+M30)/(B30/100),1)</f>
        <v>#DIV/0!</v>
      </c>
    </row>
    <row r="31" spans="1:15" ht="15.75" customHeight="1" thickBot="1">
      <c r="A31" s="20" t="s">
        <v>32</v>
      </c>
      <c r="B31" s="69"/>
      <c r="C31" s="70"/>
      <c r="D31" s="71">
        <v>189.52</v>
      </c>
      <c r="E31" s="71">
        <v>0</v>
      </c>
      <c r="F31" s="88" t="e">
        <f>ROUND((D31+E31)/(C31/100),1)</f>
        <v>#DIV/0!</v>
      </c>
      <c r="G31" s="72"/>
      <c r="H31" s="71">
        <v>189.52</v>
      </c>
      <c r="I31" s="71">
        <v>0</v>
      </c>
      <c r="J31" s="88" t="e">
        <f>ROUND((H31+I31)/(G31/100),1)</f>
        <v>#DIV/0!</v>
      </c>
      <c r="K31" s="73">
        <v>500</v>
      </c>
      <c r="L31" s="71">
        <v>189.52</v>
      </c>
      <c r="M31" s="71">
        <v>0</v>
      </c>
      <c r="N31" s="88">
        <f>ROUND((L31+M31)/(K31/100),1)</f>
        <v>37.9</v>
      </c>
      <c r="O31" s="74" t="e">
        <f t="shared" si="0"/>
        <v>#DIV/0!</v>
      </c>
    </row>
    <row r="32" spans="1:15" ht="15.75" customHeight="1" thickBot="1">
      <c r="A32" s="22" t="s">
        <v>42</v>
      </c>
      <c r="B32" s="281">
        <v>16000</v>
      </c>
      <c r="C32" s="282">
        <v>16000</v>
      </c>
      <c r="D32" s="283">
        <v>7516</v>
      </c>
      <c r="E32" s="283"/>
      <c r="F32" s="89">
        <f>ROUND((D32+E32)/(C32/100),1)</f>
        <v>47</v>
      </c>
      <c r="G32" s="283">
        <v>16000</v>
      </c>
      <c r="H32" s="283">
        <v>11093</v>
      </c>
      <c r="I32" s="283"/>
      <c r="J32" s="89">
        <f>ROUND((H32+I32)/(G32/100),1)</f>
        <v>69.3</v>
      </c>
      <c r="K32" s="283">
        <v>14800</v>
      </c>
      <c r="L32" s="283">
        <v>14712</v>
      </c>
      <c r="M32" s="283"/>
      <c r="N32" s="89">
        <f>ROUND((L32+M32)/(K32/100),1)</f>
        <v>99.4</v>
      </c>
      <c r="O32" s="90">
        <f t="shared" si="0"/>
        <v>92</v>
      </c>
    </row>
    <row r="33" spans="1:15" ht="15.75" customHeight="1" thickBot="1">
      <c r="A33" s="23" t="s">
        <v>43</v>
      </c>
      <c r="B33" s="82">
        <f>SUM(B5:B32)</f>
        <v>4578100</v>
      </c>
      <c r="C33" s="83">
        <f>SUM(C5:C32)</f>
        <v>5389567</v>
      </c>
      <c r="D33" s="86">
        <f>SUM(D5:D32)</f>
        <v>2521052.61</v>
      </c>
      <c r="E33" s="84">
        <f>SUM(E5:E30)</f>
        <v>0</v>
      </c>
      <c r="F33" s="90">
        <f t="shared" si="1"/>
        <v>46.8</v>
      </c>
      <c r="G33" s="82">
        <f>SUM(G5:G32)</f>
        <v>5323150</v>
      </c>
      <c r="H33" s="86">
        <f>SUM(H5:H32)</f>
        <v>3784617.9499999997</v>
      </c>
      <c r="I33" s="86">
        <f>SUM(I5:I30)</f>
        <v>0</v>
      </c>
      <c r="J33" s="90">
        <f t="shared" si="2"/>
        <v>71.1</v>
      </c>
      <c r="K33" s="82">
        <f>SUM(K5:K32)</f>
        <v>5326550</v>
      </c>
      <c r="L33" s="86">
        <f>SUM(L5:L32)</f>
        <v>5291382.899999999</v>
      </c>
      <c r="M33" s="84">
        <f>SUM(M5:M30)</f>
        <v>0</v>
      </c>
      <c r="N33" s="90">
        <f t="shared" si="3"/>
        <v>99.3</v>
      </c>
      <c r="O33" s="90">
        <f t="shared" si="0"/>
        <v>115.6</v>
      </c>
    </row>
    <row r="36" spans="1:2" ht="15.75" thickBot="1">
      <c r="A36" s="50" t="s">
        <v>55</v>
      </c>
      <c r="B36" s="336"/>
    </row>
    <row r="37" spans="1:4" ht="15.75" thickBot="1">
      <c r="A37" s="51"/>
      <c r="B37" s="337" t="s">
        <v>10</v>
      </c>
      <c r="C37" s="338" t="s">
        <v>14</v>
      </c>
      <c r="D37" s="339" t="s">
        <v>15</v>
      </c>
    </row>
    <row r="38" spans="1:4" ht="15.75" customHeight="1">
      <c r="A38" s="55" t="s">
        <v>56</v>
      </c>
      <c r="B38" s="298">
        <v>163526.55</v>
      </c>
      <c r="C38" s="299">
        <v>147167.55</v>
      </c>
      <c r="D38" s="300">
        <v>130827.55</v>
      </c>
    </row>
    <row r="39" spans="1:4" ht="15.75" customHeight="1">
      <c r="A39" s="55" t="s">
        <v>57</v>
      </c>
      <c r="B39" s="301">
        <v>86743</v>
      </c>
      <c r="C39" s="302">
        <v>86743</v>
      </c>
      <c r="D39" s="303">
        <v>86743</v>
      </c>
    </row>
    <row r="40" spans="1:4" ht="15.75" customHeight="1">
      <c r="A40" s="55" t="s">
        <v>58</v>
      </c>
      <c r="B40" s="301">
        <v>102950</v>
      </c>
      <c r="C40" s="302">
        <v>97044</v>
      </c>
      <c r="D40" s="303">
        <v>100853</v>
      </c>
    </row>
    <row r="41" spans="1:4" ht="15.75" customHeight="1">
      <c r="A41" s="55" t="s">
        <v>59</v>
      </c>
      <c r="B41" s="301"/>
      <c r="C41" s="302">
        <v>100000.4</v>
      </c>
      <c r="D41" s="303">
        <v>100000.4</v>
      </c>
    </row>
    <row r="42" spans="1:4" ht="15.75" customHeight="1">
      <c r="A42" s="55" t="s">
        <v>60</v>
      </c>
      <c r="B42" s="301">
        <v>31171.4</v>
      </c>
      <c r="C42" s="302">
        <v>949.4</v>
      </c>
      <c r="D42" s="303">
        <v>16569.4</v>
      </c>
    </row>
    <row r="43" spans="1:4" ht="15.75" customHeight="1" thickBot="1">
      <c r="A43" s="60" t="s">
        <v>101</v>
      </c>
      <c r="B43" s="304">
        <v>249847</v>
      </c>
      <c r="C43" s="305">
        <v>266206</v>
      </c>
      <c r="D43" s="306">
        <v>282546</v>
      </c>
    </row>
    <row r="47" spans="1:14" ht="16.5" thickBot="1">
      <c r="A47" s="2" t="s">
        <v>62</v>
      </c>
      <c r="B47" s="318" t="s">
        <v>1</v>
      </c>
      <c r="C47" s="318"/>
      <c r="F47" s="2"/>
      <c r="G47" s="318"/>
      <c r="J47" s="2"/>
      <c r="K47" s="340"/>
      <c r="L47" s="341"/>
      <c r="N47" s="2"/>
    </row>
    <row r="48" spans="1:15" ht="15">
      <c r="A48" s="3" t="s">
        <v>2</v>
      </c>
      <c r="B48" s="319" t="s">
        <v>3</v>
      </c>
      <c r="C48" s="322" t="s">
        <v>4</v>
      </c>
      <c r="D48" s="342" t="s">
        <v>5</v>
      </c>
      <c r="E48" s="92"/>
      <c r="F48" s="93" t="s">
        <v>6</v>
      </c>
      <c r="G48" s="320" t="s">
        <v>4</v>
      </c>
      <c r="H48" s="321" t="s">
        <v>7</v>
      </c>
      <c r="I48" s="94"/>
      <c r="J48" s="93" t="s">
        <v>6</v>
      </c>
      <c r="K48" s="343" t="s">
        <v>4</v>
      </c>
      <c r="L48" s="321" t="s">
        <v>8</v>
      </c>
      <c r="M48" s="94"/>
      <c r="N48" s="93" t="s">
        <v>6</v>
      </c>
      <c r="O48" s="455" t="s">
        <v>106</v>
      </c>
    </row>
    <row r="49" spans="1:15" ht="15.75" thickBot="1">
      <c r="A49" s="11"/>
      <c r="B49" s="324" t="s">
        <v>9</v>
      </c>
      <c r="C49" s="327" t="s">
        <v>10</v>
      </c>
      <c r="D49" s="344" t="s">
        <v>11</v>
      </c>
      <c r="E49" s="15" t="s">
        <v>12</v>
      </c>
      <c r="F49" s="97" t="s">
        <v>13</v>
      </c>
      <c r="G49" s="325" t="s">
        <v>14</v>
      </c>
      <c r="H49" s="326" t="s">
        <v>11</v>
      </c>
      <c r="I49" s="98" t="s">
        <v>12</v>
      </c>
      <c r="J49" s="97" t="s">
        <v>13</v>
      </c>
      <c r="K49" s="345" t="s">
        <v>15</v>
      </c>
      <c r="L49" s="346" t="s">
        <v>11</v>
      </c>
      <c r="M49" s="98" t="s">
        <v>12</v>
      </c>
      <c r="N49" s="97" t="s">
        <v>13</v>
      </c>
      <c r="O49" s="456" t="s">
        <v>107</v>
      </c>
    </row>
    <row r="50" spans="1:15" ht="15">
      <c r="A50" s="100" t="s">
        <v>63</v>
      </c>
      <c r="B50" s="64"/>
      <c r="C50" s="65">
        <v>210000</v>
      </c>
      <c r="D50" s="101">
        <v>119008</v>
      </c>
      <c r="E50" s="102"/>
      <c r="F50" s="64">
        <f>ROUND((D50+E50)/(C50/100),1)</f>
        <v>56.7</v>
      </c>
      <c r="G50" s="65">
        <v>210000</v>
      </c>
      <c r="H50" s="101">
        <v>158038</v>
      </c>
      <c r="I50" s="102"/>
      <c r="J50" s="64">
        <f>ROUND((H50+I50)/(G50/100),1)</f>
        <v>75.3</v>
      </c>
      <c r="K50" s="308">
        <v>213900</v>
      </c>
      <c r="L50" s="101">
        <v>213907</v>
      </c>
      <c r="M50" s="102"/>
      <c r="N50" s="64">
        <f>ROUND((L50+M50)/(K50/100),1)</f>
        <v>100</v>
      </c>
      <c r="O50" s="64" t="e">
        <f aca="true" t="shared" si="4" ref="O50:O81">ROUND((L50+M50)/(B50/100),1)</f>
        <v>#DIV/0!</v>
      </c>
    </row>
    <row r="51" spans="1:15" ht="15">
      <c r="A51" s="108" t="s">
        <v>64</v>
      </c>
      <c r="B51" s="69">
        <v>240000</v>
      </c>
      <c r="C51" s="70">
        <v>240000</v>
      </c>
      <c r="D51" s="109">
        <v>134100</v>
      </c>
      <c r="E51" s="110"/>
      <c r="F51" s="69">
        <f aca="true" t="shared" si="5" ref="F51:F81">ROUND((D51+E51)/(C51/100),1)</f>
        <v>55.9</v>
      </c>
      <c r="G51" s="70">
        <v>255000</v>
      </c>
      <c r="H51" s="109">
        <v>192500</v>
      </c>
      <c r="I51" s="110"/>
      <c r="J51" s="69">
        <f aca="true" t="shared" si="6" ref="J51:J81">ROUND((H51+I51)/(G51/100),1)</f>
        <v>75.5</v>
      </c>
      <c r="K51" s="309">
        <v>254000</v>
      </c>
      <c r="L51" s="109">
        <v>253900</v>
      </c>
      <c r="M51" s="110"/>
      <c r="N51" s="69">
        <f aca="true" t="shared" si="7" ref="N51:N80">ROUND((L51+M51)/(K51/100),1)</f>
        <v>100</v>
      </c>
      <c r="O51" s="64">
        <f t="shared" si="4"/>
        <v>105.8</v>
      </c>
    </row>
    <row r="52" spans="1:15" ht="15">
      <c r="A52" s="108" t="s">
        <v>65</v>
      </c>
      <c r="B52" s="69"/>
      <c r="C52" s="70"/>
      <c r="D52" s="109"/>
      <c r="E52" s="110"/>
      <c r="F52" s="69" t="e">
        <f t="shared" si="5"/>
        <v>#DIV/0!</v>
      </c>
      <c r="G52" s="70"/>
      <c r="H52" s="109"/>
      <c r="I52" s="110"/>
      <c r="J52" s="69" t="e">
        <f t="shared" si="6"/>
        <v>#DIV/0!</v>
      </c>
      <c r="K52" s="309"/>
      <c r="L52" s="109"/>
      <c r="M52" s="110"/>
      <c r="N52" s="69" t="e">
        <f t="shared" si="7"/>
        <v>#DIV/0!</v>
      </c>
      <c r="O52" s="64" t="e">
        <f t="shared" si="4"/>
        <v>#DIV/0!</v>
      </c>
    </row>
    <row r="53" spans="1:15" ht="15">
      <c r="A53" s="108" t="s">
        <v>66</v>
      </c>
      <c r="B53" s="69"/>
      <c r="C53" s="70"/>
      <c r="D53" s="109"/>
      <c r="E53" s="110"/>
      <c r="F53" s="69" t="e">
        <f t="shared" si="5"/>
        <v>#DIV/0!</v>
      </c>
      <c r="G53" s="70"/>
      <c r="H53" s="109"/>
      <c r="I53" s="110"/>
      <c r="J53" s="69" t="e">
        <f t="shared" si="6"/>
        <v>#DIV/0!</v>
      </c>
      <c r="K53" s="309"/>
      <c r="L53" s="109"/>
      <c r="M53" s="110"/>
      <c r="N53" s="69" t="e">
        <f t="shared" si="7"/>
        <v>#DIV/0!</v>
      </c>
      <c r="O53" s="64" t="e">
        <f t="shared" si="4"/>
        <v>#DIV/0!</v>
      </c>
    </row>
    <row r="54" spans="1:15" ht="15">
      <c r="A54" s="108" t="s">
        <v>67</v>
      </c>
      <c r="B54" s="69"/>
      <c r="C54" s="70"/>
      <c r="D54" s="109"/>
      <c r="E54" s="110"/>
      <c r="F54" s="69" t="e">
        <f t="shared" si="5"/>
        <v>#DIV/0!</v>
      </c>
      <c r="G54" s="70"/>
      <c r="H54" s="109"/>
      <c r="I54" s="110"/>
      <c r="J54" s="69" t="e">
        <f t="shared" si="6"/>
        <v>#DIV/0!</v>
      </c>
      <c r="K54" s="309"/>
      <c r="L54" s="109"/>
      <c r="M54" s="110"/>
      <c r="N54" s="69" t="e">
        <f t="shared" si="7"/>
        <v>#DIV/0!</v>
      </c>
      <c r="O54" s="64" t="e">
        <f t="shared" si="4"/>
        <v>#DIV/0!</v>
      </c>
    </row>
    <row r="55" spans="1:15" ht="15">
      <c r="A55" s="108" t="s">
        <v>68</v>
      </c>
      <c r="B55" s="69"/>
      <c r="C55" s="70"/>
      <c r="D55" s="109"/>
      <c r="E55" s="110"/>
      <c r="F55" s="69" t="e">
        <f t="shared" si="5"/>
        <v>#DIV/0!</v>
      </c>
      <c r="G55" s="70"/>
      <c r="H55" s="109"/>
      <c r="I55" s="110"/>
      <c r="J55" s="69" t="e">
        <f t="shared" si="6"/>
        <v>#DIV/0!</v>
      </c>
      <c r="K55" s="309"/>
      <c r="L55" s="109"/>
      <c r="M55" s="110"/>
      <c r="N55" s="69" t="e">
        <f t="shared" si="7"/>
        <v>#DIV/0!</v>
      </c>
      <c r="O55" s="64" t="e">
        <f t="shared" si="4"/>
        <v>#DIV/0!</v>
      </c>
    </row>
    <row r="56" spans="1:15" ht="15">
      <c r="A56" s="108" t="s">
        <v>69</v>
      </c>
      <c r="B56" s="69"/>
      <c r="C56" s="70"/>
      <c r="D56" s="109"/>
      <c r="E56" s="110"/>
      <c r="F56" s="69" t="e">
        <f t="shared" si="5"/>
        <v>#DIV/0!</v>
      </c>
      <c r="G56" s="70"/>
      <c r="H56" s="109"/>
      <c r="I56" s="110"/>
      <c r="J56" s="69" t="e">
        <f t="shared" si="6"/>
        <v>#DIV/0!</v>
      </c>
      <c r="K56" s="309"/>
      <c r="L56" s="109"/>
      <c r="M56" s="110"/>
      <c r="N56" s="69" t="e">
        <f t="shared" si="7"/>
        <v>#DIV/0!</v>
      </c>
      <c r="O56" s="64" t="e">
        <f t="shared" si="4"/>
        <v>#DIV/0!</v>
      </c>
    </row>
    <row r="57" spans="1:15" ht="15">
      <c r="A57" s="108" t="s">
        <v>70</v>
      </c>
      <c r="B57" s="69"/>
      <c r="C57" s="70"/>
      <c r="D57" s="109"/>
      <c r="E57" s="110"/>
      <c r="F57" s="69" t="e">
        <f t="shared" si="5"/>
        <v>#DIV/0!</v>
      </c>
      <c r="G57" s="70"/>
      <c r="H57" s="109"/>
      <c r="I57" s="110"/>
      <c r="J57" s="69" t="e">
        <f t="shared" si="6"/>
        <v>#DIV/0!</v>
      </c>
      <c r="K57" s="309"/>
      <c r="L57" s="109"/>
      <c r="M57" s="110"/>
      <c r="N57" s="69" t="e">
        <f t="shared" si="7"/>
        <v>#DIV/0!</v>
      </c>
      <c r="O57" s="64" t="e">
        <f t="shared" si="4"/>
        <v>#DIV/0!</v>
      </c>
    </row>
    <row r="58" spans="1:15" ht="15">
      <c r="A58" s="108" t="s">
        <v>71</v>
      </c>
      <c r="B58" s="69"/>
      <c r="C58" s="70"/>
      <c r="D58" s="109"/>
      <c r="E58" s="110"/>
      <c r="F58" s="69" t="e">
        <f t="shared" si="5"/>
        <v>#DIV/0!</v>
      </c>
      <c r="G58" s="70"/>
      <c r="H58" s="109"/>
      <c r="I58" s="110"/>
      <c r="J58" s="69" t="e">
        <f t="shared" si="6"/>
        <v>#DIV/0!</v>
      </c>
      <c r="K58" s="309"/>
      <c r="L58" s="109"/>
      <c r="M58" s="110"/>
      <c r="N58" s="69" t="e">
        <f t="shared" si="7"/>
        <v>#DIV/0!</v>
      </c>
      <c r="O58" s="64" t="e">
        <f t="shared" si="4"/>
        <v>#DIV/0!</v>
      </c>
    </row>
    <row r="59" spans="1:15" ht="15">
      <c r="A59" s="108" t="s">
        <v>72</v>
      </c>
      <c r="B59" s="69"/>
      <c r="C59" s="70"/>
      <c r="D59" s="109"/>
      <c r="E59" s="110"/>
      <c r="F59" s="69" t="e">
        <f t="shared" si="5"/>
        <v>#DIV/0!</v>
      </c>
      <c r="G59" s="70"/>
      <c r="H59" s="109"/>
      <c r="I59" s="110"/>
      <c r="J59" s="69" t="e">
        <f t="shared" si="6"/>
        <v>#DIV/0!</v>
      </c>
      <c r="K59" s="309"/>
      <c r="L59" s="109"/>
      <c r="M59" s="110"/>
      <c r="N59" s="69" t="e">
        <f t="shared" si="7"/>
        <v>#DIV/0!</v>
      </c>
      <c r="O59" s="64" t="e">
        <f t="shared" si="4"/>
        <v>#DIV/0!</v>
      </c>
    </row>
    <row r="60" spans="1:15" ht="15">
      <c r="A60" s="108" t="s">
        <v>73</v>
      </c>
      <c r="B60" s="69"/>
      <c r="C60" s="70"/>
      <c r="D60" s="109"/>
      <c r="E60" s="110"/>
      <c r="F60" s="69" t="e">
        <f t="shared" si="5"/>
        <v>#DIV/0!</v>
      </c>
      <c r="G60" s="70"/>
      <c r="H60" s="109"/>
      <c r="I60" s="110"/>
      <c r="J60" s="69" t="e">
        <f t="shared" si="6"/>
        <v>#DIV/0!</v>
      </c>
      <c r="K60" s="309"/>
      <c r="L60" s="109"/>
      <c r="M60" s="110"/>
      <c r="N60" s="69" t="e">
        <f t="shared" si="7"/>
        <v>#DIV/0!</v>
      </c>
      <c r="O60" s="64" t="e">
        <f t="shared" si="4"/>
        <v>#DIV/0!</v>
      </c>
    </row>
    <row r="61" spans="1:15" ht="15">
      <c r="A61" s="108" t="s">
        <v>74</v>
      </c>
      <c r="B61" s="69"/>
      <c r="C61" s="70"/>
      <c r="D61" s="109"/>
      <c r="E61" s="110"/>
      <c r="F61" s="69" t="e">
        <f t="shared" si="5"/>
        <v>#DIV/0!</v>
      </c>
      <c r="G61" s="70"/>
      <c r="H61" s="109"/>
      <c r="I61" s="110"/>
      <c r="J61" s="69" t="e">
        <f t="shared" si="6"/>
        <v>#DIV/0!</v>
      </c>
      <c r="K61" s="309"/>
      <c r="L61" s="109"/>
      <c r="M61" s="110"/>
      <c r="N61" s="69" t="e">
        <f t="shared" si="7"/>
        <v>#DIV/0!</v>
      </c>
      <c r="O61" s="64" t="e">
        <f t="shared" si="4"/>
        <v>#DIV/0!</v>
      </c>
    </row>
    <row r="62" spans="1:15" ht="15">
      <c r="A62" s="108" t="s">
        <v>75</v>
      </c>
      <c r="B62" s="69"/>
      <c r="C62" s="70"/>
      <c r="D62" s="109"/>
      <c r="E62" s="110"/>
      <c r="F62" s="69" t="e">
        <f t="shared" si="5"/>
        <v>#DIV/0!</v>
      </c>
      <c r="G62" s="70"/>
      <c r="H62" s="109"/>
      <c r="I62" s="110"/>
      <c r="J62" s="69" t="e">
        <f t="shared" si="6"/>
        <v>#DIV/0!</v>
      </c>
      <c r="K62" s="309"/>
      <c r="L62" s="109"/>
      <c r="M62" s="110"/>
      <c r="N62" s="69" t="e">
        <f t="shared" si="7"/>
        <v>#DIV/0!</v>
      </c>
      <c r="O62" s="64" t="e">
        <f t="shared" si="4"/>
        <v>#DIV/0!</v>
      </c>
    </row>
    <row r="63" spans="1:15" ht="15">
      <c r="A63" s="108" t="s">
        <v>76</v>
      </c>
      <c r="B63" s="69"/>
      <c r="C63" s="70"/>
      <c r="D63" s="109"/>
      <c r="E63" s="110"/>
      <c r="F63" s="69" t="e">
        <f t="shared" si="5"/>
        <v>#DIV/0!</v>
      </c>
      <c r="G63" s="70"/>
      <c r="H63" s="109"/>
      <c r="I63" s="110"/>
      <c r="J63" s="69" t="e">
        <f t="shared" si="6"/>
        <v>#DIV/0!</v>
      </c>
      <c r="K63" s="309"/>
      <c r="L63" s="109"/>
      <c r="M63" s="110"/>
      <c r="N63" s="69" t="e">
        <f t="shared" si="7"/>
        <v>#DIV/0!</v>
      </c>
      <c r="O63" s="64" t="e">
        <f t="shared" si="4"/>
        <v>#DIV/0!</v>
      </c>
    </row>
    <row r="64" spans="1:15" ht="15">
      <c r="A64" s="108" t="s">
        <v>77</v>
      </c>
      <c r="B64" s="69"/>
      <c r="C64" s="70"/>
      <c r="D64" s="109"/>
      <c r="E64" s="110"/>
      <c r="F64" s="69" t="e">
        <f t="shared" si="5"/>
        <v>#DIV/0!</v>
      </c>
      <c r="G64" s="70"/>
      <c r="H64" s="109"/>
      <c r="I64" s="110"/>
      <c r="J64" s="69" t="e">
        <f t="shared" si="6"/>
        <v>#DIV/0!</v>
      </c>
      <c r="K64" s="309"/>
      <c r="L64" s="109"/>
      <c r="M64" s="110"/>
      <c r="N64" s="69" t="e">
        <f t="shared" si="7"/>
        <v>#DIV/0!</v>
      </c>
      <c r="O64" s="64" t="e">
        <f t="shared" si="4"/>
        <v>#DIV/0!</v>
      </c>
    </row>
    <row r="65" spans="1:15" ht="15">
      <c r="A65" s="108" t="s">
        <v>78</v>
      </c>
      <c r="B65" s="69">
        <v>63000</v>
      </c>
      <c r="C65" s="70">
        <v>168800</v>
      </c>
      <c r="D65" s="109">
        <v>168836.82</v>
      </c>
      <c r="E65" s="110"/>
      <c r="F65" s="69">
        <f t="shared" si="5"/>
        <v>100</v>
      </c>
      <c r="G65" s="70">
        <v>108000</v>
      </c>
      <c r="H65" s="109">
        <v>108058.42</v>
      </c>
      <c r="I65" s="110"/>
      <c r="J65" s="69">
        <f t="shared" si="6"/>
        <v>100.1</v>
      </c>
      <c r="K65" s="309">
        <v>108000</v>
      </c>
      <c r="L65" s="109">
        <v>108058.42</v>
      </c>
      <c r="M65" s="110"/>
      <c r="N65" s="69">
        <f t="shared" si="7"/>
        <v>100.1</v>
      </c>
      <c r="O65" s="64">
        <f t="shared" si="4"/>
        <v>171.5</v>
      </c>
    </row>
    <row r="66" spans="1:15" ht="15">
      <c r="A66" s="108" t="s">
        <v>79</v>
      </c>
      <c r="B66" s="69"/>
      <c r="C66" s="70"/>
      <c r="D66" s="109"/>
      <c r="E66" s="110"/>
      <c r="F66" s="69" t="e">
        <f t="shared" si="5"/>
        <v>#DIV/0!</v>
      </c>
      <c r="G66" s="70"/>
      <c r="H66" s="109"/>
      <c r="I66" s="110"/>
      <c r="J66" s="69" t="e">
        <f t="shared" si="6"/>
        <v>#DIV/0!</v>
      </c>
      <c r="K66" s="309"/>
      <c r="L66" s="109">
        <v>3723</v>
      </c>
      <c r="M66" s="110"/>
      <c r="N66" s="69" t="e">
        <f t="shared" si="7"/>
        <v>#DIV/0!</v>
      </c>
      <c r="O66" s="64" t="e">
        <f t="shared" si="4"/>
        <v>#DIV/0!</v>
      </c>
    </row>
    <row r="67" spans="1:15" ht="15">
      <c r="A67" s="108" t="s">
        <v>80</v>
      </c>
      <c r="B67" s="69">
        <v>100</v>
      </c>
      <c r="C67" s="70">
        <v>150</v>
      </c>
      <c r="D67" s="109">
        <v>74.46</v>
      </c>
      <c r="E67" s="110"/>
      <c r="F67" s="69">
        <f t="shared" si="5"/>
        <v>49.6</v>
      </c>
      <c r="G67" s="70">
        <v>150</v>
      </c>
      <c r="H67" s="109">
        <v>126.01</v>
      </c>
      <c r="I67" s="110"/>
      <c r="J67" s="69">
        <f t="shared" si="6"/>
        <v>84</v>
      </c>
      <c r="K67" s="309">
        <v>150</v>
      </c>
      <c r="L67" s="109">
        <v>183.23</v>
      </c>
      <c r="M67" s="110"/>
      <c r="N67" s="69">
        <f t="shared" si="7"/>
        <v>122.2</v>
      </c>
      <c r="O67" s="64">
        <f t="shared" si="4"/>
        <v>183.2</v>
      </c>
    </row>
    <row r="68" spans="1:15" ht="15">
      <c r="A68" s="108" t="s">
        <v>81</v>
      </c>
      <c r="B68" s="69"/>
      <c r="C68" s="70"/>
      <c r="D68" s="109"/>
      <c r="E68" s="110"/>
      <c r="F68" s="69" t="e">
        <f t="shared" si="5"/>
        <v>#DIV/0!</v>
      </c>
      <c r="G68" s="70"/>
      <c r="H68" s="109"/>
      <c r="I68" s="110"/>
      <c r="J68" s="69" t="e">
        <f t="shared" si="6"/>
        <v>#DIV/0!</v>
      </c>
      <c r="K68" s="309"/>
      <c r="L68" s="109"/>
      <c r="M68" s="110"/>
      <c r="N68" s="69" t="e">
        <f t="shared" si="7"/>
        <v>#DIV/0!</v>
      </c>
      <c r="O68" s="64" t="e">
        <f t="shared" si="4"/>
        <v>#DIV/0!</v>
      </c>
    </row>
    <row r="69" spans="1:15" ht="15">
      <c r="A69" s="108" t="s">
        <v>82</v>
      </c>
      <c r="B69" s="69"/>
      <c r="C69" s="70"/>
      <c r="D69" s="109"/>
      <c r="E69" s="110"/>
      <c r="F69" s="69" t="e">
        <f t="shared" si="5"/>
        <v>#DIV/0!</v>
      </c>
      <c r="G69" s="70"/>
      <c r="H69" s="109"/>
      <c r="I69" s="110"/>
      <c r="J69" s="69" t="e">
        <f t="shared" si="6"/>
        <v>#DIV/0!</v>
      </c>
      <c r="K69" s="309"/>
      <c r="L69" s="109"/>
      <c r="M69" s="110"/>
      <c r="N69" s="69" t="e">
        <f t="shared" si="7"/>
        <v>#DIV/0!</v>
      </c>
      <c r="O69" s="64" t="e">
        <f t="shared" si="4"/>
        <v>#DIV/0!</v>
      </c>
    </row>
    <row r="70" spans="1:15" ht="15">
      <c r="A70" s="108" t="s">
        <v>83</v>
      </c>
      <c r="B70" s="69"/>
      <c r="C70" s="70"/>
      <c r="D70" s="109"/>
      <c r="E70" s="110"/>
      <c r="F70" s="69" t="e">
        <f t="shared" si="5"/>
        <v>#DIV/0!</v>
      </c>
      <c r="G70" s="70"/>
      <c r="H70" s="109"/>
      <c r="I70" s="110"/>
      <c r="J70" s="69" t="e">
        <f t="shared" si="6"/>
        <v>#DIV/0!</v>
      </c>
      <c r="K70" s="309"/>
      <c r="L70" s="109"/>
      <c r="M70" s="110"/>
      <c r="N70" s="69" t="e">
        <f t="shared" si="7"/>
        <v>#DIV/0!</v>
      </c>
      <c r="O70" s="64" t="e">
        <f t="shared" si="4"/>
        <v>#DIV/0!</v>
      </c>
    </row>
    <row r="71" spans="1:15" ht="15">
      <c r="A71" s="116" t="s">
        <v>84</v>
      </c>
      <c r="B71" s="69">
        <f>SUM(B50:B70)</f>
        <v>303100</v>
      </c>
      <c r="C71" s="70">
        <f>SUM(C50:C70)</f>
        <v>618950</v>
      </c>
      <c r="D71" s="109">
        <f>SUM(D50:D70)</f>
        <v>422019.28</v>
      </c>
      <c r="E71" s="110">
        <f>SUM(E50:E70)</f>
        <v>0</v>
      </c>
      <c r="F71" s="69">
        <f t="shared" si="5"/>
        <v>68.2</v>
      </c>
      <c r="G71" s="70">
        <f>SUM(G50:G70)</f>
        <v>573150</v>
      </c>
      <c r="H71" s="109">
        <f>SUM(H50:H70)</f>
        <v>458722.43</v>
      </c>
      <c r="I71" s="110">
        <f>SUM(I50:I70)</f>
        <v>0</v>
      </c>
      <c r="J71" s="69">
        <f t="shared" si="6"/>
        <v>80</v>
      </c>
      <c r="K71" s="70">
        <f>SUM(K50:K70)</f>
        <v>576050</v>
      </c>
      <c r="L71" s="109">
        <f>SUM(L50:L70)</f>
        <v>579771.65</v>
      </c>
      <c r="M71" s="110">
        <f>SUM(M50:M70)</f>
        <v>0</v>
      </c>
      <c r="N71" s="69">
        <f t="shared" si="7"/>
        <v>100.6</v>
      </c>
      <c r="O71" s="64">
        <f t="shared" si="4"/>
        <v>191.3</v>
      </c>
    </row>
    <row r="72" spans="1:15" ht="15">
      <c r="A72" s="108" t="s">
        <v>85</v>
      </c>
      <c r="B72" s="74"/>
      <c r="C72" s="75"/>
      <c r="D72" s="124"/>
      <c r="E72" s="125"/>
      <c r="F72" s="69" t="e">
        <f t="shared" si="5"/>
        <v>#DIV/0!</v>
      </c>
      <c r="G72" s="75"/>
      <c r="H72" s="124"/>
      <c r="I72" s="125"/>
      <c r="J72" s="69" t="e">
        <f t="shared" si="6"/>
        <v>#DIV/0!</v>
      </c>
      <c r="K72" s="310"/>
      <c r="L72" s="124"/>
      <c r="M72" s="125"/>
      <c r="N72" s="69" t="e">
        <f t="shared" si="7"/>
        <v>#DIV/0!</v>
      </c>
      <c r="O72" s="64" t="e">
        <f t="shared" si="4"/>
        <v>#DIV/0!</v>
      </c>
    </row>
    <row r="73" spans="1:15" ht="15">
      <c r="A73" s="108" t="s">
        <v>86</v>
      </c>
      <c r="B73" s="74">
        <v>4275000</v>
      </c>
      <c r="C73" s="75">
        <v>4275000</v>
      </c>
      <c r="D73" s="124">
        <v>2137500</v>
      </c>
      <c r="E73" s="125"/>
      <c r="F73" s="74">
        <f t="shared" si="5"/>
        <v>50</v>
      </c>
      <c r="G73" s="75">
        <v>4750000</v>
      </c>
      <c r="H73" s="124">
        <v>3562500</v>
      </c>
      <c r="I73" s="125"/>
      <c r="J73" s="74">
        <f t="shared" si="6"/>
        <v>75</v>
      </c>
      <c r="K73" s="310">
        <v>4750000</v>
      </c>
      <c r="L73" s="124">
        <v>4750000</v>
      </c>
      <c r="M73" s="125"/>
      <c r="N73" s="74">
        <f t="shared" si="7"/>
        <v>100</v>
      </c>
      <c r="O73" s="64">
        <f t="shared" si="4"/>
        <v>111.1</v>
      </c>
    </row>
    <row r="74" spans="1:15" ht="15">
      <c r="A74" s="116" t="s">
        <v>87</v>
      </c>
      <c r="B74" s="117"/>
      <c r="C74" s="118"/>
      <c r="D74" s="119"/>
      <c r="E74" s="120"/>
      <c r="F74" s="74" t="e">
        <f t="shared" si="5"/>
        <v>#DIV/0!</v>
      </c>
      <c r="G74" s="118"/>
      <c r="H74" s="119"/>
      <c r="I74" s="120"/>
      <c r="J74" s="74" t="e">
        <f t="shared" si="6"/>
        <v>#DIV/0!</v>
      </c>
      <c r="K74" s="118"/>
      <c r="L74" s="119"/>
      <c r="M74" s="120"/>
      <c r="N74" s="74" t="e">
        <f t="shared" si="7"/>
        <v>#DIV/0!</v>
      </c>
      <c r="O74" s="64" t="e">
        <f t="shared" si="4"/>
        <v>#DIV/0!</v>
      </c>
    </row>
    <row r="75" spans="1:15" ht="15">
      <c r="A75" s="108" t="s">
        <v>102</v>
      </c>
      <c r="B75" s="69"/>
      <c r="C75" s="70"/>
      <c r="D75" s="109"/>
      <c r="E75" s="110"/>
      <c r="F75" s="74" t="e">
        <f t="shared" si="5"/>
        <v>#DIV/0!</v>
      </c>
      <c r="G75" s="70"/>
      <c r="H75" s="109"/>
      <c r="I75" s="110"/>
      <c r="J75" s="74" t="e">
        <f t="shared" si="6"/>
        <v>#DIV/0!</v>
      </c>
      <c r="K75" s="70"/>
      <c r="L75" s="109"/>
      <c r="M75" s="110"/>
      <c r="N75" s="74" t="e">
        <f t="shared" si="7"/>
        <v>#DIV/0!</v>
      </c>
      <c r="O75" s="64" t="e">
        <f t="shared" si="4"/>
        <v>#DIV/0!</v>
      </c>
    </row>
    <row r="76" spans="1:15" ht="15">
      <c r="A76" s="108" t="s">
        <v>89</v>
      </c>
      <c r="B76" s="69"/>
      <c r="C76" s="70"/>
      <c r="D76" s="109"/>
      <c r="E76" s="110"/>
      <c r="F76" s="69" t="e">
        <f t="shared" si="5"/>
        <v>#DIV/0!</v>
      </c>
      <c r="G76" s="70"/>
      <c r="H76" s="109"/>
      <c r="I76" s="110"/>
      <c r="J76" s="69" t="e">
        <f t="shared" si="6"/>
        <v>#DIV/0!</v>
      </c>
      <c r="K76" s="70"/>
      <c r="L76" s="109"/>
      <c r="M76" s="110"/>
      <c r="N76" s="69" t="e">
        <f t="shared" si="7"/>
        <v>#DIV/0!</v>
      </c>
      <c r="O76" s="64" t="e">
        <f t="shared" si="4"/>
        <v>#DIV/0!</v>
      </c>
    </row>
    <row r="77" spans="1:15" ht="15">
      <c r="A77" s="108" t="s">
        <v>90</v>
      </c>
      <c r="B77" s="69"/>
      <c r="C77" s="70"/>
      <c r="D77" s="109"/>
      <c r="E77" s="110"/>
      <c r="F77" s="74" t="e">
        <f t="shared" si="5"/>
        <v>#DIV/0!</v>
      </c>
      <c r="G77" s="70"/>
      <c r="H77" s="109"/>
      <c r="I77" s="110"/>
      <c r="J77" s="74" t="e">
        <f t="shared" si="6"/>
        <v>#DIV/0!</v>
      </c>
      <c r="K77" s="70"/>
      <c r="L77" s="109"/>
      <c r="M77" s="110"/>
      <c r="N77" s="74" t="e">
        <f t="shared" si="7"/>
        <v>#DIV/0!</v>
      </c>
      <c r="O77" s="64" t="e">
        <f t="shared" si="4"/>
        <v>#DIV/0!</v>
      </c>
    </row>
    <row r="78" spans="1:15" ht="15">
      <c r="A78" s="116" t="s">
        <v>91</v>
      </c>
      <c r="B78" s="69"/>
      <c r="C78" s="70"/>
      <c r="D78" s="109"/>
      <c r="E78" s="110"/>
      <c r="F78" s="74" t="e">
        <f t="shared" si="5"/>
        <v>#DIV/0!</v>
      </c>
      <c r="G78" s="70"/>
      <c r="H78" s="109"/>
      <c r="I78" s="110"/>
      <c r="J78" s="74" t="e">
        <f t="shared" si="6"/>
        <v>#DIV/0!</v>
      </c>
      <c r="K78" s="70"/>
      <c r="L78" s="109"/>
      <c r="M78" s="110"/>
      <c r="N78" s="74" t="e">
        <f t="shared" si="7"/>
        <v>#DIV/0!</v>
      </c>
      <c r="O78" s="64" t="e">
        <f t="shared" si="4"/>
        <v>#DIV/0!</v>
      </c>
    </row>
    <row r="79" spans="1:15" ht="15">
      <c r="A79" s="116" t="s">
        <v>92</v>
      </c>
      <c r="B79" s="69">
        <f>SUM(B73:B78)</f>
        <v>4275000</v>
      </c>
      <c r="C79" s="70">
        <f>SUM(C73:C78)</f>
        <v>4275000</v>
      </c>
      <c r="D79" s="109">
        <f>SUM(D73:D78)</f>
        <v>2137500</v>
      </c>
      <c r="E79" s="110">
        <f>SUM(E73:E78)</f>
        <v>0</v>
      </c>
      <c r="F79" s="69">
        <f t="shared" si="5"/>
        <v>50</v>
      </c>
      <c r="G79" s="70">
        <f>SUM(G73:G78)</f>
        <v>4750000</v>
      </c>
      <c r="H79" s="109">
        <f>SUM(H73:H78)</f>
        <v>3562500</v>
      </c>
      <c r="I79" s="110">
        <f>SUM(I73:I78)</f>
        <v>0</v>
      </c>
      <c r="J79" s="69">
        <f t="shared" si="6"/>
        <v>75</v>
      </c>
      <c r="K79" s="70">
        <f>SUM(K73:K78)</f>
        <v>4750000</v>
      </c>
      <c r="L79" s="109">
        <f>SUM(L73:L78)</f>
        <v>4750000</v>
      </c>
      <c r="M79" s="110">
        <f>SUM(M73:M78)</f>
        <v>0</v>
      </c>
      <c r="N79" s="69">
        <f t="shared" si="7"/>
        <v>100</v>
      </c>
      <c r="O79" s="64">
        <f t="shared" si="4"/>
        <v>111.1</v>
      </c>
    </row>
    <row r="80" spans="1:15" ht="15.75" thickBot="1">
      <c r="A80" s="131" t="s">
        <v>93</v>
      </c>
      <c r="B80" s="74">
        <f>B71+B79</f>
        <v>4578100</v>
      </c>
      <c r="C80" s="75">
        <f>C71+C79</f>
        <v>4893950</v>
      </c>
      <c r="D80" s="124">
        <f>D71+D79</f>
        <v>2559519.2800000003</v>
      </c>
      <c r="E80" s="125">
        <f>E71+E79</f>
        <v>0</v>
      </c>
      <c r="F80" s="74">
        <f t="shared" si="5"/>
        <v>52.3</v>
      </c>
      <c r="G80" s="75">
        <f>G71+G79</f>
        <v>5323150</v>
      </c>
      <c r="H80" s="124">
        <f>H71+H79</f>
        <v>4021222.43</v>
      </c>
      <c r="I80" s="124">
        <f>I71+I79</f>
        <v>0</v>
      </c>
      <c r="J80" s="74">
        <f t="shared" si="6"/>
        <v>75.5</v>
      </c>
      <c r="K80" s="75">
        <f>K71+K79</f>
        <v>5326050</v>
      </c>
      <c r="L80" s="124">
        <f>L71+L79</f>
        <v>5329771.65</v>
      </c>
      <c r="M80" s="125">
        <f>M71+M79</f>
        <v>0</v>
      </c>
      <c r="N80" s="74">
        <f t="shared" si="7"/>
        <v>100.1</v>
      </c>
      <c r="O80" s="457">
        <f t="shared" si="4"/>
        <v>116.4</v>
      </c>
    </row>
    <row r="81" spans="1:15" ht="15.75" thickBot="1">
      <c r="A81" s="139" t="s">
        <v>94</v>
      </c>
      <c r="B81" s="90">
        <f>B80-B33</f>
        <v>0</v>
      </c>
      <c r="C81" s="90">
        <f>C80-C33</f>
        <v>-495617</v>
      </c>
      <c r="D81" s="90">
        <f>D80-D33</f>
        <v>38466.67000000039</v>
      </c>
      <c r="E81" s="90">
        <f>E80-E33</f>
        <v>0</v>
      </c>
      <c r="F81" s="90">
        <f t="shared" si="5"/>
        <v>-7.8</v>
      </c>
      <c r="G81" s="90">
        <f>G80-G33</f>
        <v>0</v>
      </c>
      <c r="H81" s="90">
        <f>H80-H33</f>
        <v>236604.48000000045</v>
      </c>
      <c r="I81" s="90">
        <f>I80-I33</f>
        <v>0</v>
      </c>
      <c r="J81" s="90" t="e">
        <f t="shared" si="6"/>
        <v>#DIV/0!</v>
      </c>
      <c r="K81" s="90">
        <f>K80-K33</f>
        <v>-500</v>
      </c>
      <c r="L81" s="90">
        <f>L80-L33</f>
        <v>38388.75000000093</v>
      </c>
      <c r="M81" s="90">
        <f>M80-M33</f>
        <v>0</v>
      </c>
      <c r="N81" s="90">
        <v>7677.8</v>
      </c>
      <c r="O81" s="90" t="e">
        <f t="shared" si="4"/>
        <v>#DIV/0!</v>
      </c>
    </row>
    <row r="82" spans="1:15" ht="15.75" thickBot="1">
      <c r="A82" s="489" t="s">
        <v>108</v>
      </c>
      <c r="B82" s="486"/>
      <c r="C82" s="485"/>
      <c r="D82" s="488">
        <f>D81+E81</f>
        <v>38466.67000000039</v>
      </c>
      <c r="E82" s="485"/>
      <c r="F82" s="485"/>
      <c r="G82" s="485"/>
      <c r="H82" s="488">
        <f>H81+I81</f>
        <v>236604.48000000045</v>
      </c>
      <c r="I82" s="485"/>
      <c r="J82" s="485"/>
      <c r="K82" s="485"/>
      <c r="L82" s="488">
        <f>L81+M81</f>
        <v>38388.75000000093</v>
      </c>
      <c r="M82" s="485"/>
      <c r="N82" s="485"/>
      <c r="O82" s="487"/>
    </row>
    <row r="83" spans="2:12" ht="15">
      <c r="B83" s="329"/>
      <c r="K83" s="347"/>
      <c r="L83" s="341"/>
    </row>
    <row r="84" spans="2:12" ht="15">
      <c r="B84" s="329"/>
      <c r="K84" s="347"/>
      <c r="L84" s="341"/>
    </row>
    <row r="85" spans="2:12" ht="15">
      <c r="B85" s="329"/>
      <c r="K85" s="347"/>
      <c r="L85" s="341"/>
    </row>
    <row r="86" spans="2:12" ht="15">
      <c r="B86" s="329"/>
      <c r="K86" s="347"/>
      <c r="L86" s="341"/>
    </row>
    <row r="87" spans="2:12" ht="15">
      <c r="B87" s="329"/>
      <c r="K87" s="347"/>
      <c r="L87" s="341"/>
    </row>
    <row r="88" spans="2:12" ht="15">
      <c r="B88" s="329"/>
      <c r="K88" s="347"/>
      <c r="L88" s="341"/>
    </row>
    <row r="89" spans="2:12" ht="15">
      <c r="B89" s="329"/>
      <c r="K89" s="347"/>
      <c r="L89" s="341"/>
    </row>
    <row r="90" spans="1:12" ht="15">
      <c r="A90" s="141" t="s">
        <v>95</v>
      </c>
      <c r="K90" s="347"/>
      <c r="L90" s="341"/>
    </row>
    <row r="91" spans="11:12" ht="15.75" thickBot="1">
      <c r="K91" s="347"/>
      <c r="L91" s="341"/>
    </row>
    <row r="92" spans="1:12" ht="15">
      <c r="A92" s="51"/>
      <c r="B92" s="348" t="s">
        <v>10</v>
      </c>
      <c r="C92" s="321" t="s">
        <v>14</v>
      </c>
      <c r="D92" s="349" t="s">
        <v>15</v>
      </c>
      <c r="E92" s="24"/>
      <c r="K92" s="347"/>
      <c r="L92" s="341"/>
    </row>
    <row r="93" spans="1:12" ht="15">
      <c r="A93" s="55" t="s">
        <v>96</v>
      </c>
      <c r="B93" s="311">
        <v>114297</v>
      </c>
      <c r="C93" s="312">
        <v>143535</v>
      </c>
      <c r="D93" s="313">
        <v>42817</v>
      </c>
      <c r="E93" s="24"/>
      <c r="K93" s="347"/>
      <c r="L93" s="341"/>
    </row>
    <row r="94" spans="1:12" ht="15">
      <c r="A94" s="144" t="s">
        <v>103</v>
      </c>
      <c r="B94" s="311"/>
      <c r="C94" s="312"/>
      <c r="D94" s="313"/>
      <c r="E94" s="24"/>
      <c r="K94" s="347"/>
      <c r="L94" s="341"/>
    </row>
    <row r="95" spans="1:12" ht="15">
      <c r="A95" s="144" t="s">
        <v>98</v>
      </c>
      <c r="B95" s="311">
        <v>18309.42</v>
      </c>
      <c r="C95" s="312">
        <v>11958.49</v>
      </c>
      <c r="D95" s="313">
        <v>8231.42</v>
      </c>
      <c r="E95" s="24"/>
      <c r="K95" s="347"/>
      <c r="L95" s="341"/>
    </row>
    <row r="96" spans="1:12" ht="15.75" thickBot="1">
      <c r="A96" s="60" t="s">
        <v>99</v>
      </c>
      <c r="B96" s="314"/>
      <c r="C96" s="315"/>
      <c r="D96" s="316"/>
      <c r="E96" s="24"/>
      <c r="K96" s="347"/>
      <c r="L96" s="341"/>
    </row>
    <row r="99" ht="15.75" thickBot="1"/>
    <row r="100" spans="1:14" ht="15.75" thickBot="1">
      <c r="A100" s="27" t="s">
        <v>45</v>
      </c>
      <c r="B100" s="330" t="s">
        <v>46</v>
      </c>
      <c r="C100" s="331"/>
      <c r="D100" s="332" t="s">
        <v>47</v>
      </c>
      <c r="E100" s="31"/>
      <c r="F100" s="32" t="s">
        <v>48</v>
      </c>
      <c r="G100" s="331"/>
      <c r="H100" s="332" t="s">
        <v>49</v>
      </c>
      <c r="I100" s="31"/>
      <c r="J100" s="32" t="s">
        <v>48</v>
      </c>
      <c r="K100" s="331"/>
      <c r="L100" s="332" t="s">
        <v>50</v>
      </c>
      <c r="M100" s="31"/>
      <c r="N100" s="32" t="s">
        <v>48</v>
      </c>
    </row>
    <row r="101" spans="1:14" ht="15">
      <c r="A101" s="33"/>
      <c r="B101" s="333"/>
      <c r="C101" s="334"/>
      <c r="D101" s="335"/>
      <c r="E101" s="287"/>
      <c r="F101" s="38"/>
      <c r="G101" s="334"/>
      <c r="H101" s="335"/>
      <c r="I101" s="287"/>
      <c r="J101" s="38"/>
      <c r="K101" s="334"/>
      <c r="L101" s="335"/>
      <c r="M101" s="287"/>
      <c r="N101" s="38"/>
    </row>
    <row r="102" spans="1:14" ht="15">
      <c r="A102" s="33" t="s">
        <v>51</v>
      </c>
      <c r="B102" s="288">
        <v>3227560</v>
      </c>
      <c r="C102" s="289"/>
      <c r="D102" s="290">
        <v>1517317</v>
      </c>
      <c r="E102" s="291"/>
      <c r="F102" s="292">
        <f>ROUND((D102)/(B102/100),1)</f>
        <v>47</v>
      </c>
      <c r="G102" s="289"/>
      <c r="H102" s="290">
        <v>2277021</v>
      </c>
      <c r="I102" s="291"/>
      <c r="J102" s="292">
        <f>ROUND((H102)/(B102/100),1)</f>
        <v>70.5</v>
      </c>
      <c r="K102" s="289"/>
      <c r="L102" s="290">
        <v>3209134</v>
      </c>
      <c r="M102" s="291"/>
      <c r="N102" s="292">
        <f>ROUND((L102)/(B102/100),1)</f>
        <v>99.4</v>
      </c>
    </row>
    <row r="103" spans="1:14" ht="15">
      <c r="A103" s="33" t="s">
        <v>52</v>
      </c>
      <c r="B103" s="288">
        <v>12000</v>
      </c>
      <c r="C103" s="289"/>
      <c r="D103" s="290">
        <v>1200</v>
      </c>
      <c r="E103" s="291"/>
      <c r="F103" s="292">
        <f>ROUND((D103)/(B103/100),1)</f>
        <v>10</v>
      </c>
      <c r="G103" s="289"/>
      <c r="H103" s="290">
        <v>1200</v>
      </c>
      <c r="I103" s="291"/>
      <c r="J103" s="292">
        <f>ROUND((H103)/(B103/100),1)</f>
        <v>10</v>
      </c>
      <c r="K103" s="289"/>
      <c r="L103" s="290">
        <v>3600</v>
      </c>
      <c r="M103" s="291"/>
      <c r="N103" s="292">
        <f>ROUND((L103)/(B103/100),1)</f>
        <v>30</v>
      </c>
    </row>
    <row r="104" spans="1:14" ht="15">
      <c r="A104" s="33" t="s">
        <v>53</v>
      </c>
      <c r="B104" s="288">
        <v>13.63</v>
      </c>
      <c r="C104" s="289"/>
      <c r="D104" s="290">
        <v>13.63</v>
      </c>
      <c r="E104" s="291"/>
      <c r="F104" s="292">
        <f>ROUND((D104)/(B104/100),1)</f>
        <v>100</v>
      </c>
      <c r="G104" s="289"/>
      <c r="H104" s="290">
        <v>13.63</v>
      </c>
      <c r="I104" s="291"/>
      <c r="J104" s="292">
        <f>ROUND((H104)/(B104/100),1)</f>
        <v>100</v>
      </c>
      <c r="K104" s="289"/>
      <c r="L104" s="290">
        <v>13.63</v>
      </c>
      <c r="M104" s="291"/>
      <c r="N104" s="292">
        <f>ROUND((L104)/(B104/100),1)</f>
        <v>100</v>
      </c>
    </row>
    <row r="105" spans="1:14" ht="15.75" thickBot="1">
      <c r="A105" s="44" t="s">
        <v>54</v>
      </c>
      <c r="B105" s="293">
        <v>19733</v>
      </c>
      <c r="C105" s="294"/>
      <c r="D105" s="295">
        <v>18554</v>
      </c>
      <c r="E105" s="296"/>
      <c r="F105" s="297">
        <f>ROUND((D105)/(B105/100),1)</f>
        <v>94</v>
      </c>
      <c r="G105" s="294"/>
      <c r="H105" s="295">
        <v>18562</v>
      </c>
      <c r="I105" s="296"/>
      <c r="J105" s="297">
        <f>ROUND((H105)/(B105/100),1)</f>
        <v>94.1</v>
      </c>
      <c r="K105" s="294"/>
      <c r="L105" s="295">
        <v>19621</v>
      </c>
      <c r="M105" s="296"/>
      <c r="N105" s="297">
        <f>ROUND((L105)/(B105/100),1)</f>
        <v>99.4</v>
      </c>
    </row>
    <row r="107" spans="1:4" ht="15">
      <c r="A107" t="s">
        <v>109</v>
      </c>
      <c r="B107"/>
      <c r="C107"/>
      <c r="D107"/>
    </row>
    <row r="110" ht="15">
      <c r="A110" t="s">
        <v>126</v>
      </c>
    </row>
    <row r="111" ht="15">
      <c r="A111" t="s">
        <v>157</v>
      </c>
    </row>
    <row r="112" ht="15">
      <c r="A112" t="s">
        <v>127</v>
      </c>
    </row>
    <row r="113" ht="15">
      <c r="A113" t="s">
        <v>128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zoomScalePageLayoutView="0" workbookViewId="0" topLeftCell="A103">
      <selection activeCell="H121" sqref="H121"/>
    </sheetView>
  </sheetViews>
  <sheetFormatPr defaultColWidth="9.140625" defaultRowHeight="15"/>
  <cols>
    <col min="1" max="1" width="22.421875" style="0" customWidth="1"/>
    <col min="2" max="2" width="14.57421875" style="0" customWidth="1"/>
    <col min="3" max="3" width="14.140625" style="0" customWidth="1"/>
    <col min="4" max="5" width="12.7109375" style="0" customWidth="1"/>
    <col min="6" max="6" width="6.421875" style="0" customWidth="1"/>
    <col min="7" max="7" width="13.8515625" style="0" customWidth="1"/>
    <col min="8" max="9" width="12.7109375" style="0" customWidth="1"/>
    <col min="10" max="10" width="6.421875" style="0" customWidth="1"/>
    <col min="11" max="11" width="13.421875" style="0" customWidth="1"/>
    <col min="12" max="13" width="12.7109375" style="0" customWidth="1"/>
    <col min="14" max="14" width="6.421875" style="0" customWidth="1"/>
    <col min="15" max="15" width="7.00390625" style="0" bestFit="1" customWidth="1"/>
  </cols>
  <sheetData>
    <row r="1" spans="1:8" ht="15">
      <c r="A1" s="1"/>
      <c r="H1" s="496" t="s">
        <v>150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455" t="s">
        <v>106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456" t="s">
        <v>107</v>
      </c>
    </row>
    <row r="5" spans="1:15" ht="15.75" customHeight="1">
      <c r="A5" s="18" t="s">
        <v>16</v>
      </c>
      <c r="B5" s="390">
        <v>5129840</v>
      </c>
      <c r="C5" s="104">
        <v>6333863</v>
      </c>
      <c r="D5" s="105">
        <v>3359586.88</v>
      </c>
      <c r="E5" s="105">
        <v>27212.69</v>
      </c>
      <c r="F5" s="391">
        <f>ROUND((D5+E5)/(C5/100),1)</f>
        <v>53.5</v>
      </c>
      <c r="G5" s="104">
        <v>6333863</v>
      </c>
      <c r="H5" s="105">
        <v>4801241.05</v>
      </c>
      <c r="I5" s="105">
        <v>36562.5</v>
      </c>
      <c r="J5" s="391">
        <f>ROUND((H5+I5)/(G5/100),1)</f>
        <v>76.4</v>
      </c>
      <c r="K5" s="399">
        <v>7239028.2</v>
      </c>
      <c r="L5" s="105">
        <v>7202264.51</v>
      </c>
      <c r="M5" s="105">
        <v>56524.57</v>
      </c>
      <c r="N5" s="391">
        <f>ROUND((L5+M5)/(K5/100),1)</f>
        <v>100.3</v>
      </c>
      <c r="O5" s="64">
        <f aca="true" t="shared" si="0" ref="O5:O33">ROUND((L5+M5)/(B5/100),1)</f>
        <v>141.5</v>
      </c>
    </row>
    <row r="6" spans="1:16" ht="15.75" customHeight="1">
      <c r="A6" s="20" t="s">
        <v>17</v>
      </c>
      <c r="B6" s="371">
        <v>690000</v>
      </c>
      <c r="C6" s="112">
        <v>967864</v>
      </c>
      <c r="D6" s="113">
        <v>551051.84</v>
      </c>
      <c r="E6" s="113">
        <v>3827.13</v>
      </c>
      <c r="F6" s="392">
        <f aca="true" t="shared" si="1" ref="F6:F33">ROUND((D6+E6)/(C6/100),1)</f>
        <v>57.3</v>
      </c>
      <c r="G6" s="112">
        <v>967864</v>
      </c>
      <c r="H6" s="113">
        <v>398463.98</v>
      </c>
      <c r="I6" s="113">
        <v>5979.52</v>
      </c>
      <c r="J6" s="392">
        <f aca="true" t="shared" si="2" ref="J6:J33">ROUND((H6+I6)/(G6/100),1)</f>
        <v>41.8</v>
      </c>
      <c r="K6" s="400">
        <v>810000</v>
      </c>
      <c r="L6" s="113">
        <v>797942.84</v>
      </c>
      <c r="M6" s="113">
        <v>8786.26</v>
      </c>
      <c r="N6" s="392">
        <f>ROUND((L6+M6)/(K6/100),1)</f>
        <v>99.6</v>
      </c>
      <c r="O6" s="69">
        <f t="shared" si="0"/>
        <v>116.9</v>
      </c>
      <c r="P6" s="24"/>
    </row>
    <row r="7" spans="1:16" ht="15.75" customHeight="1">
      <c r="A7" s="20" t="s">
        <v>18</v>
      </c>
      <c r="B7" s="371">
        <v>560000</v>
      </c>
      <c r="C7" s="112">
        <v>801500</v>
      </c>
      <c r="D7" s="113">
        <v>424448.78</v>
      </c>
      <c r="E7" s="113">
        <v>493.08</v>
      </c>
      <c r="F7" s="392">
        <f t="shared" si="1"/>
        <v>53</v>
      </c>
      <c r="G7" s="112">
        <v>801500</v>
      </c>
      <c r="H7" s="113">
        <v>465612.86</v>
      </c>
      <c r="I7" s="113">
        <v>711.38</v>
      </c>
      <c r="J7" s="392">
        <f t="shared" si="2"/>
        <v>58.2</v>
      </c>
      <c r="K7" s="400">
        <v>770000</v>
      </c>
      <c r="L7" s="113">
        <v>761955.74</v>
      </c>
      <c r="M7" s="113">
        <v>1195.35</v>
      </c>
      <c r="N7" s="392">
        <f>ROUND((L7+M7)/(K7/100),1)</f>
        <v>99.1</v>
      </c>
      <c r="O7" s="69">
        <f t="shared" si="0"/>
        <v>136.3</v>
      </c>
      <c r="P7" s="24"/>
    </row>
    <row r="8" spans="1:16" ht="15.75" customHeight="1">
      <c r="A8" s="20" t="s">
        <v>19</v>
      </c>
      <c r="B8" s="371">
        <v>105000</v>
      </c>
      <c r="C8" s="112">
        <v>220000</v>
      </c>
      <c r="D8" s="113">
        <v>106034.39</v>
      </c>
      <c r="E8" s="113">
        <v>45.56</v>
      </c>
      <c r="F8" s="392">
        <f t="shared" si="1"/>
        <v>48.2</v>
      </c>
      <c r="G8" s="112">
        <v>220000</v>
      </c>
      <c r="H8" s="113">
        <v>148201.06</v>
      </c>
      <c r="I8" s="113">
        <v>63.54</v>
      </c>
      <c r="J8" s="392">
        <f t="shared" si="2"/>
        <v>67.4</v>
      </c>
      <c r="K8" s="400">
        <v>205000</v>
      </c>
      <c r="L8" s="113">
        <v>200954.48</v>
      </c>
      <c r="M8" s="113">
        <v>103.77</v>
      </c>
      <c r="N8" s="392">
        <f>ROUND((L8+M8)/(K8/100),1)</f>
        <v>98.1</v>
      </c>
      <c r="O8" s="69">
        <f t="shared" si="0"/>
        <v>191.5</v>
      </c>
      <c r="P8" s="24"/>
    </row>
    <row r="9" spans="1:16" ht="15.75" customHeight="1">
      <c r="A9" s="20" t="s">
        <v>20</v>
      </c>
      <c r="B9" s="371"/>
      <c r="C9" s="112"/>
      <c r="D9" s="113"/>
      <c r="E9" s="113"/>
      <c r="F9" s="392"/>
      <c r="G9" s="112"/>
      <c r="H9" s="113"/>
      <c r="I9" s="113"/>
      <c r="J9" s="392"/>
      <c r="K9" s="400"/>
      <c r="L9" s="113"/>
      <c r="M9" s="113"/>
      <c r="N9" s="392"/>
      <c r="O9" s="69" t="e">
        <f t="shared" si="0"/>
        <v>#DIV/0!</v>
      </c>
      <c r="P9" s="24"/>
    </row>
    <row r="10" spans="1:16" ht="15.75" customHeight="1">
      <c r="A10" s="20" t="s">
        <v>21</v>
      </c>
      <c r="B10" s="371"/>
      <c r="C10" s="112"/>
      <c r="D10" s="113"/>
      <c r="E10" s="113"/>
      <c r="F10" s="392"/>
      <c r="G10" s="112"/>
      <c r="H10" s="113"/>
      <c r="I10" s="113"/>
      <c r="J10" s="392"/>
      <c r="K10" s="400"/>
      <c r="L10" s="113"/>
      <c r="M10" s="113"/>
      <c r="N10" s="392"/>
      <c r="O10" s="69" t="e">
        <f t="shared" si="0"/>
        <v>#DIV/0!</v>
      </c>
      <c r="P10" s="24"/>
    </row>
    <row r="11" spans="1:16" ht="15.75" customHeight="1">
      <c r="A11" s="20" t="s">
        <v>22</v>
      </c>
      <c r="B11" s="371"/>
      <c r="C11" s="112"/>
      <c r="D11" s="113"/>
      <c r="E11" s="113"/>
      <c r="F11" s="392"/>
      <c r="G11" s="112"/>
      <c r="H11" s="113"/>
      <c r="I11" s="113"/>
      <c r="J11" s="392"/>
      <c r="K11" s="400"/>
      <c r="L11" s="113"/>
      <c r="M11" s="113"/>
      <c r="N11" s="392"/>
      <c r="O11" s="69" t="e">
        <f t="shared" si="0"/>
        <v>#DIV/0!</v>
      </c>
      <c r="P11" s="24"/>
    </row>
    <row r="12" spans="1:16" ht="15.75" customHeight="1">
      <c r="A12" s="20" t="s">
        <v>23</v>
      </c>
      <c r="B12" s="371">
        <v>220000</v>
      </c>
      <c r="C12" s="112">
        <v>280000</v>
      </c>
      <c r="D12" s="113">
        <v>143911.11</v>
      </c>
      <c r="E12" s="113">
        <v>197.09</v>
      </c>
      <c r="F12" s="392">
        <f t="shared" si="1"/>
        <v>51.5</v>
      </c>
      <c r="G12" s="112">
        <v>280000</v>
      </c>
      <c r="H12" s="113">
        <v>229048.79</v>
      </c>
      <c r="I12" s="113">
        <v>243.89</v>
      </c>
      <c r="J12" s="392">
        <f t="shared" si="2"/>
        <v>81.9</v>
      </c>
      <c r="K12" s="400">
        <v>370000</v>
      </c>
      <c r="L12" s="113">
        <v>391220.63</v>
      </c>
      <c r="M12" s="113">
        <v>347.7</v>
      </c>
      <c r="N12" s="392">
        <f aca="true" t="shared" si="3" ref="N12:N17">ROUND((L12+M12)/(K12/100),1)</f>
        <v>105.8</v>
      </c>
      <c r="O12" s="69">
        <f t="shared" si="0"/>
        <v>178</v>
      </c>
      <c r="P12" s="24"/>
    </row>
    <row r="13" spans="1:16" ht="15.75" customHeight="1">
      <c r="A13" s="20" t="s">
        <v>24</v>
      </c>
      <c r="B13" s="371">
        <v>50000</v>
      </c>
      <c r="C13" s="112">
        <v>50000</v>
      </c>
      <c r="D13" s="113">
        <v>20518</v>
      </c>
      <c r="E13" s="113"/>
      <c r="F13" s="392">
        <f t="shared" si="1"/>
        <v>41</v>
      </c>
      <c r="G13" s="112">
        <v>50000</v>
      </c>
      <c r="H13" s="113">
        <v>22431</v>
      </c>
      <c r="I13" s="113"/>
      <c r="J13" s="392">
        <f t="shared" si="2"/>
        <v>44.9</v>
      </c>
      <c r="K13" s="400">
        <v>40000</v>
      </c>
      <c r="L13" s="113">
        <v>37566</v>
      </c>
      <c r="M13" s="113"/>
      <c r="N13" s="392">
        <f t="shared" si="3"/>
        <v>93.9</v>
      </c>
      <c r="O13" s="69">
        <f t="shared" si="0"/>
        <v>75.1</v>
      </c>
      <c r="P13" s="24"/>
    </row>
    <row r="14" spans="1:16" ht="15.75" customHeight="1">
      <c r="A14" s="20" t="s">
        <v>25</v>
      </c>
      <c r="B14" s="371">
        <v>20000</v>
      </c>
      <c r="C14" s="112">
        <v>35000</v>
      </c>
      <c r="D14" s="113">
        <v>12842</v>
      </c>
      <c r="E14" s="113"/>
      <c r="F14" s="392">
        <f t="shared" si="1"/>
        <v>36.7</v>
      </c>
      <c r="G14" s="112">
        <v>35000</v>
      </c>
      <c r="H14" s="113">
        <v>15103</v>
      </c>
      <c r="I14" s="113"/>
      <c r="J14" s="392">
        <f t="shared" si="2"/>
        <v>43.2</v>
      </c>
      <c r="K14" s="400">
        <v>35000</v>
      </c>
      <c r="L14" s="113">
        <v>24685</v>
      </c>
      <c r="M14" s="113"/>
      <c r="N14" s="392">
        <f t="shared" si="3"/>
        <v>70.5</v>
      </c>
      <c r="O14" s="69">
        <f t="shared" si="0"/>
        <v>123.4</v>
      </c>
      <c r="P14" s="24"/>
    </row>
    <row r="15" spans="1:16" ht="15.75" customHeight="1">
      <c r="A15" s="20" t="s">
        <v>26</v>
      </c>
      <c r="B15" s="371">
        <v>921662</v>
      </c>
      <c r="C15" s="112">
        <v>1791000</v>
      </c>
      <c r="D15" s="113">
        <v>1166413.53</v>
      </c>
      <c r="E15" s="113">
        <v>17674.79</v>
      </c>
      <c r="F15" s="392">
        <f t="shared" si="1"/>
        <v>66.1</v>
      </c>
      <c r="G15" s="112">
        <v>1791000</v>
      </c>
      <c r="H15" s="113">
        <v>1701345.43</v>
      </c>
      <c r="I15" s="113">
        <v>25929.44</v>
      </c>
      <c r="J15" s="392">
        <f t="shared" si="2"/>
        <v>96.4</v>
      </c>
      <c r="K15" s="400">
        <v>2210000</v>
      </c>
      <c r="L15" s="113">
        <v>2249669.3</v>
      </c>
      <c r="M15" s="113">
        <v>33457.63</v>
      </c>
      <c r="N15" s="392">
        <f t="shared" si="3"/>
        <v>103.3</v>
      </c>
      <c r="O15" s="69">
        <f t="shared" si="0"/>
        <v>247.7</v>
      </c>
      <c r="P15" s="24"/>
    </row>
    <row r="16" spans="1:16" ht="15.75" customHeight="1">
      <c r="A16" s="20" t="s">
        <v>27</v>
      </c>
      <c r="B16" s="371">
        <v>28566951</v>
      </c>
      <c r="C16" s="112">
        <v>28804360</v>
      </c>
      <c r="D16" s="113">
        <v>13229527.61</v>
      </c>
      <c r="E16" s="113">
        <v>180133.09</v>
      </c>
      <c r="F16" s="392">
        <f t="shared" si="1"/>
        <v>46.6</v>
      </c>
      <c r="G16" s="112">
        <v>28804360</v>
      </c>
      <c r="H16" s="113">
        <v>19903607.57</v>
      </c>
      <c r="I16" s="113">
        <v>258362.01</v>
      </c>
      <c r="J16" s="392">
        <f t="shared" si="2"/>
        <v>70</v>
      </c>
      <c r="K16" s="400">
        <v>28198400</v>
      </c>
      <c r="L16" s="113">
        <v>27725144.86</v>
      </c>
      <c r="M16" s="113">
        <v>349419.59</v>
      </c>
      <c r="N16" s="392">
        <f t="shared" si="3"/>
        <v>99.6</v>
      </c>
      <c r="O16" s="69">
        <f t="shared" si="0"/>
        <v>98.3</v>
      </c>
      <c r="P16" s="24"/>
    </row>
    <row r="17" spans="1:16" ht="15.75" customHeight="1">
      <c r="A17" s="20" t="s">
        <v>28</v>
      </c>
      <c r="B17" s="371">
        <v>4000</v>
      </c>
      <c r="C17" s="112">
        <v>5000</v>
      </c>
      <c r="D17" s="113">
        <v>2510</v>
      </c>
      <c r="E17" s="113"/>
      <c r="F17" s="392">
        <f t="shared" si="1"/>
        <v>50.2</v>
      </c>
      <c r="G17" s="112">
        <v>5000</v>
      </c>
      <c r="H17" s="113">
        <v>2720</v>
      </c>
      <c r="I17" s="113"/>
      <c r="J17" s="392">
        <f t="shared" si="2"/>
        <v>54.4</v>
      </c>
      <c r="K17" s="400">
        <v>3000</v>
      </c>
      <c r="L17" s="113">
        <v>2840</v>
      </c>
      <c r="M17" s="113"/>
      <c r="N17" s="392">
        <f t="shared" si="3"/>
        <v>94.7</v>
      </c>
      <c r="O17" s="69">
        <f t="shared" si="0"/>
        <v>71</v>
      </c>
      <c r="P17" s="24"/>
    </row>
    <row r="18" spans="1:16" ht="15.75" customHeight="1">
      <c r="A18" s="20" t="s">
        <v>29</v>
      </c>
      <c r="B18" s="371"/>
      <c r="C18" s="112"/>
      <c r="D18" s="113"/>
      <c r="E18" s="113"/>
      <c r="F18" s="392"/>
      <c r="G18" s="112"/>
      <c r="H18" s="113"/>
      <c r="I18" s="113"/>
      <c r="J18" s="392"/>
      <c r="K18" s="400"/>
      <c r="L18" s="113"/>
      <c r="M18" s="113"/>
      <c r="N18" s="392"/>
      <c r="O18" s="69" t="e">
        <f t="shared" si="0"/>
        <v>#DIV/0!</v>
      </c>
      <c r="P18" s="24"/>
    </row>
    <row r="19" spans="1:16" ht="15.75" customHeight="1">
      <c r="A19" s="20" t="s">
        <v>30</v>
      </c>
      <c r="B19" s="371"/>
      <c r="C19" s="112"/>
      <c r="D19" s="113"/>
      <c r="E19" s="113"/>
      <c r="F19" s="392"/>
      <c r="G19" s="112"/>
      <c r="H19" s="113"/>
      <c r="I19" s="113"/>
      <c r="J19" s="392"/>
      <c r="K19" s="400"/>
      <c r="L19" s="113"/>
      <c r="M19" s="113"/>
      <c r="N19" s="392"/>
      <c r="O19" s="69" t="e">
        <f t="shared" si="0"/>
        <v>#DIV/0!</v>
      </c>
      <c r="P19" s="24"/>
    </row>
    <row r="20" spans="1:16" ht="15.75" customHeight="1">
      <c r="A20" s="20" t="s">
        <v>31</v>
      </c>
      <c r="B20" s="371"/>
      <c r="C20" s="112"/>
      <c r="D20" s="113"/>
      <c r="E20" s="113"/>
      <c r="F20" s="392"/>
      <c r="G20" s="112"/>
      <c r="H20" s="113"/>
      <c r="I20" s="113"/>
      <c r="J20" s="392"/>
      <c r="K20" s="400"/>
      <c r="L20" s="113"/>
      <c r="M20" s="113"/>
      <c r="N20" s="392"/>
      <c r="O20" s="69" t="e">
        <f t="shared" si="0"/>
        <v>#DIV/0!</v>
      </c>
      <c r="P20" s="24"/>
    </row>
    <row r="21" spans="1:16" ht="15.75" customHeight="1">
      <c r="A21" s="20" t="s">
        <v>33</v>
      </c>
      <c r="B21" s="371"/>
      <c r="C21" s="112"/>
      <c r="D21" s="113"/>
      <c r="E21" s="113"/>
      <c r="F21" s="392"/>
      <c r="G21" s="112"/>
      <c r="H21" s="113"/>
      <c r="I21" s="113"/>
      <c r="J21" s="392"/>
      <c r="K21" s="400"/>
      <c r="L21" s="113">
        <v>1145</v>
      </c>
      <c r="M21" s="113"/>
      <c r="N21" s="392"/>
      <c r="O21" s="69" t="e">
        <f t="shared" si="0"/>
        <v>#DIV/0!</v>
      </c>
      <c r="P21" s="24"/>
    </row>
    <row r="22" spans="1:16" ht="15.75" customHeight="1">
      <c r="A22" s="20" t="s">
        <v>104</v>
      </c>
      <c r="B22" s="371"/>
      <c r="C22" s="112"/>
      <c r="D22" s="113">
        <v>4052</v>
      </c>
      <c r="E22" s="113"/>
      <c r="F22" s="392"/>
      <c r="G22" s="112"/>
      <c r="H22" s="113">
        <v>4052</v>
      </c>
      <c r="I22" s="113"/>
      <c r="J22" s="392"/>
      <c r="K22" s="400"/>
      <c r="L22" s="113">
        <v>20500</v>
      </c>
      <c r="M22" s="113"/>
      <c r="N22" s="392"/>
      <c r="O22" s="69" t="e">
        <f t="shared" si="0"/>
        <v>#DIV/0!</v>
      </c>
      <c r="P22" s="24"/>
    </row>
    <row r="23" spans="1:16" ht="15.75" customHeight="1">
      <c r="A23" s="20" t="s">
        <v>34</v>
      </c>
      <c r="B23" s="371">
        <v>91700</v>
      </c>
      <c r="C23" s="112">
        <v>235000</v>
      </c>
      <c r="D23" s="113">
        <v>116547.98</v>
      </c>
      <c r="E23" s="113">
        <v>627.55</v>
      </c>
      <c r="F23" s="392">
        <f t="shared" si="1"/>
        <v>49.9</v>
      </c>
      <c r="G23" s="112">
        <v>235000</v>
      </c>
      <c r="H23" s="113">
        <v>159763.03</v>
      </c>
      <c r="I23" s="113">
        <v>114.01</v>
      </c>
      <c r="J23" s="392">
        <f t="shared" si="2"/>
        <v>68</v>
      </c>
      <c r="K23" s="400">
        <v>260000</v>
      </c>
      <c r="L23" s="113">
        <v>259661.17</v>
      </c>
      <c r="M23" s="113">
        <v>184.32</v>
      </c>
      <c r="N23" s="392">
        <f>ROUND((L23+M23)/(K23/100),1)</f>
        <v>99.9</v>
      </c>
      <c r="O23" s="69">
        <f t="shared" si="0"/>
        <v>283.4</v>
      </c>
      <c r="P23" s="24"/>
    </row>
    <row r="24" spans="1:16" ht="15.75" customHeight="1">
      <c r="A24" s="20" t="s">
        <v>35</v>
      </c>
      <c r="B24" s="371">
        <v>1176247</v>
      </c>
      <c r="C24" s="112">
        <v>1202965</v>
      </c>
      <c r="D24" s="113">
        <v>584566.38</v>
      </c>
      <c r="E24" s="113">
        <v>1063.62</v>
      </c>
      <c r="F24" s="392">
        <f t="shared" si="1"/>
        <v>48.7</v>
      </c>
      <c r="G24" s="112">
        <v>1202965</v>
      </c>
      <c r="H24" s="113">
        <v>880400.04</v>
      </c>
      <c r="I24" s="113">
        <v>1479.96</v>
      </c>
      <c r="J24" s="392">
        <f t="shared" si="2"/>
        <v>73.3</v>
      </c>
      <c r="K24" s="400">
        <v>1183671.8</v>
      </c>
      <c r="L24" s="113">
        <v>1181246.47</v>
      </c>
      <c r="M24" s="113">
        <v>2425.33</v>
      </c>
      <c r="N24" s="392">
        <f>ROUND((L24+M24)/(K24/100),1)</f>
        <v>100</v>
      </c>
      <c r="O24" s="69">
        <f t="shared" si="0"/>
        <v>100.6</v>
      </c>
      <c r="P24" s="24"/>
    </row>
    <row r="25" spans="1:16" ht="15.75" customHeight="1">
      <c r="A25" s="20" t="s">
        <v>36</v>
      </c>
      <c r="B25" s="371"/>
      <c r="C25" s="112">
        <v>16448</v>
      </c>
      <c r="D25" s="113">
        <v>16448</v>
      </c>
      <c r="E25" s="113"/>
      <c r="F25" s="392">
        <f t="shared" si="1"/>
        <v>100</v>
      </c>
      <c r="G25" s="112">
        <v>16448</v>
      </c>
      <c r="H25" s="113">
        <v>16448</v>
      </c>
      <c r="I25" s="113"/>
      <c r="J25" s="392">
        <f t="shared" si="2"/>
        <v>100</v>
      </c>
      <c r="K25" s="400"/>
      <c r="L25" s="113"/>
      <c r="M25" s="113"/>
      <c r="N25" s="392"/>
      <c r="O25" s="69" t="e">
        <f t="shared" si="0"/>
        <v>#DIV/0!</v>
      </c>
      <c r="P25" s="24"/>
    </row>
    <row r="26" spans="1:16" ht="15.75" customHeight="1">
      <c r="A26" s="20" t="s">
        <v>37</v>
      </c>
      <c r="B26" s="371"/>
      <c r="C26" s="112"/>
      <c r="D26" s="113"/>
      <c r="E26" s="113"/>
      <c r="F26" s="392"/>
      <c r="G26" s="112"/>
      <c r="H26" s="113"/>
      <c r="I26" s="113"/>
      <c r="J26" s="392"/>
      <c r="K26" s="400"/>
      <c r="L26" s="113"/>
      <c r="M26" s="113"/>
      <c r="N26" s="392"/>
      <c r="O26" s="69" t="e">
        <f t="shared" si="0"/>
        <v>#DIV/0!</v>
      </c>
      <c r="P26" s="24"/>
    </row>
    <row r="27" spans="1:16" ht="15.75" customHeight="1">
      <c r="A27" s="20" t="s">
        <v>38</v>
      </c>
      <c r="B27" s="371"/>
      <c r="C27" s="112"/>
      <c r="D27" s="113"/>
      <c r="E27" s="113"/>
      <c r="F27" s="392"/>
      <c r="G27" s="112"/>
      <c r="H27" s="113"/>
      <c r="I27" s="113"/>
      <c r="J27" s="392"/>
      <c r="K27" s="400"/>
      <c r="L27" s="113"/>
      <c r="M27" s="113"/>
      <c r="N27" s="392"/>
      <c r="O27" s="69" t="e">
        <f t="shared" si="0"/>
        <v>#DIV/0!</v>
      </c>
      <c r="P27" s="24"/>
    </row>
    <row r="28" spans="1:16" ht="15.75" customHeight="1">
      <c r="A28" s="20" t="s">
        <v>39</v>
      </c>
      <c r="B28" s="371"/>
      <c r="C28" s="112"/>
      <c r="D28" s="113">
        <v>5404.8</v>
      </c>
      <c r="E28" s="113"/>
      <c r="F28" s="392"/>
      <c r="G28" s="112"/>
      <c r="H28" s="113"/>
      <c r="I28" s="113"/>
      <c r="J28" s="392"/>
      <c r="K28" s="400"/>
      <c r="L28" s="113"/>
      <c r="M28" s="113"/>
      <c r="N28" s="392"/>
      <c r="O28" s="69" t="e">
        <f t="shared" si="0"/>
        <v>#DIV/0!</v>
      </c>
      <c r="P28" s="24"/>
    </row>
    <row r="29" spans="1:16" ht="15.75" customHeight="1">
      <c r="A29" s="20" t="s">
        <v>40</v>
      </c>
      <c r="B29" s="371"/>
      <c r="C29" s="112">
        <v>12000</v>
      </c>
      <c r="D29" s="113"/>
      <c r="E29" s="113"/>
      <c r="F29" s="392">
        <f t="shared" si="1"/>
        <v>0</v>
      </c>
      <c r="G29" s="112">
        <v>12000</v>
      </c>
      <c r="H29" s="113">
        <v>17553.5</v>
      </c>
      <c r="I29" s="113"/>
      <c r="J29" s="392">
        <f t="shared" si="2"/>
        <v>146.3</v>
      </c>
      <c r="K29" s="400">
        <v>18000</v>
      </c>
      <c r="L29" s="113">
        <v>17553.5</v>
      </c>
      <c r="M29" s="113"/>
      <c r="N29" s="392">
        <f>ROUND((L29+M29)/(K29/100),1)</f>
        <v>97.5</v>
      </c>
      <c r="O29" s="69" t="e">
        <f t="shared" si="0"/>
        <v>#DIV/0!</v>
      </c>
      <c r="P29" s="24"/>
    </row>
    <row r="30" spans="1:16" ht="15.75" customHeight="1">
      <c r="A30" s="20" t="s">
        <v>41</v>
      </c>
      <c r="B30" s="393"/>
      <c r="C30" s="126"/>
      <c r="D30" s="127"/>
      <c r="E30" s="127"/>
      <c r="F30" s="394"/>
      <c r="G30" s="126"/>
      <c r="H30" s="127"/>
      <c r="I30" s="127"/>
      <c r="J30" s="394"/>
      <c r="K30" s="401"/>
      <c r="L30" s="127"/>
      <c r="M30" s="127"/>
      <c r="N30" s="394"/>
      <c r="O30" s="69" t="e">
        <f>ROUND((L30+M30)/(B30/100),1)</f>
        <v>#DIV/0!</v>
      </c>
      <c r="P30" s="24"/>
    </row>
    <row r="31" spans="1:15" ht="15.75" customHeight="1" thickBot="1">
      <c r="A31" s="20" t="s">
        <v>32</v>
      </c>
      <c r="B31" s="69"/>
      <c r="C31" s="70"/>
      <c r="D31" s="71">
        <v>189.52</v>
      </c>
      <c r="E31" s="71">
        <v>0</v>
      </c>
      <c r="F31" s="88" t="e">
        <f>ROUND((D31+E31)/(C31/100),1)</f>
        <v>#DIV/0!</v>
      </c>
      <c r="G31" s="72"/>
      <c r="H31" s="71">
        <v>189.52</v>
      </c>
      <c r="I31" s="71">
        <v>0</v>
      </c>
      <c r="J31" s="88" t="e">
        <f>ROUND((H31+I31)/(G31/100),1)</f>
        <v>#DIV/0!</v>
      </c>
      <c r="K31" s="73">
        <v>500</v>
      </c>
      <c r="L31" s="71">
        <v>189.52</v>
      </c>
      <c r="M31" s="71">
        <v>0</v>
      </c>
      <c r="N31" s="88">
        <f>ROUND((L31+M31)/(K31/100),1)</f>
        <v>37.9</v>
      </c>
      <c r="O31" s="74" t="e">
        <f t="shared" si="0"/>
        <v>#DIV/0!</v>
      </c>
    </row>
    <row r="32" spans="1:15" ht="15.75" customHeight="1" thickBot="1">
      <c r="A32" s="22" t="s">
        <v>42</v>
      </c>
      <c r="B32" s="395"/>
      <c r="C32" s="112">
        <v>30000</v>
      </c>
      <c r="D32" s="396">
        <v>14592</v>
      </c>
      <c r="E32" s="396"/>
      <c r="F32" s="394">
        <f>ROUND((D32+E32)/(C32/100),1)</f>
        <v>48.6</v>
      </c>
      <c r="G32" s="112">
        <v>30000</v>
      </c>
      <c r="H32" s="396">
        <v>19992</v>
      </c>
      <c r="I32" s="396"/>
      <c r="J32" s="394">
        <f>ROUND((H32+I32)/(G32/100),1)</f>
        <v>66.6</v>
      </c>
      <c r="K32" s="400">
        <v>30000</v>
      </c>
      <c r="L32" s="396">
        <v>30106</v>
      </c>
      <c r="M32" s="396"/>
      <c r="N32" s="394">
        <f>ROUND((L32+M32)/(K32/100),1)</f>
        <v>100.4</v>
      </c>
      <c r="O32" s="90" t="e">
        <f t="shared" si="0"/>
        <v>#DIV/0!</v>
      </c>
    </row>
    <row r="33" spans="1:15" ht="15.75" customHeight="1" thickBot="1">
      <c r="A33" s="23" t="s">
        <v>43</v>
      </c>
      <c r="B33" s="140">
        <f>SUM(B5:B30)</f>
        <v>37535400</v>
      </c>
      <c r="C33" s="386">
        <f>SUM(C5:C32)</f>
        <v>40785000</v>
      </c>
      <c r="D33" s="387">
        <f>SUM(D5:D32)</f>
        <v>19758644.82</v>
      </c>
      <c r="E33" s="388">
        <f>SUM(E5:E30)</f>
        <v>231274.59999999998</v>
      </c>
      <c r="F33" s="389">
        <f t="shared" si="1"/>
        <v>49</v>
      </c>
      <c r="G33" s="140">
        <f>SUM(G5:G32)</f>
        <v>40785000</v>
      </c>
      <c r="H33" s="387">
        <f>SUM(H5:H32)</f>
        <v>28786172.83</v>
      </c>
      <c r="I33" s="387">
        <f>SUM(I5:I30)</f>
        <v>329446.25000000006</v>
      </c>
      <c r="J33" s="389">
        <f t="shared" si="2"/>
        <v>71.4</v>
      </c>
      <c r="K33" s="140">
        <f>SUM(K5:K32)</f>
        <v>41372600</v>
      </c>
      <c r="L33" s="387">
        <f>SUM(L5:L32)</f>
        <v>40904645.02</v>
      </c>
      <c r="M33" s="388">
        <f>SUM(M5:M30)</f>
        <v>452444.52</v>
      </c>
      <c r="N33" s="389">
        <f>ROUND((L33+M33)/(K33/100),1)</f>
        <v>100</v>
      </c>
      <c r="O33" s="90">
        <f t="shared" si="0"/>
        <v>110.2</v>
      </c>
    </row>
    <row r="34" spans="1:14" ht="15.75" customHeight="1">
      <c r="A34" s="189"/>
      <c r="B34" s="461"/>
      <c r="C34" s="461"/>
      <c r="D34" s="461"/>
      <c r="E34" s="461"/>
      <c r="F34" s="462"/>
      <c r="G34" s="461"/>
      <c r="H34" s="461"/>
      <c r="I34" s="461"/>
      <c r="J34" s="462"/>
      <c r="K34" s="461"/>
      <c r="L34" s="461"/>
      <c r="M34" s="461"/>
      <c r="N34" s="462"/>
    </row>
    <row r="36" spans="1:2" ht="15.75" thickBot="1">
      <c r="A36" s="50" t="s">
        <v>55</v>
      </c>
      <c r="B36" s="50"/>
    </row>
    <row r="37" spans="1:4" ht="15.75" thickBot="1">
      <c r="A37" s="51"/>
      <c r="B37" s="52" t="s">
        <v>10</v>
      </c>
      <c r="C37" s="53" t="s">
        <v>14</v>
      </c>
      <c r="D37" s="54" t="s">
        <v>15</v>
      </c>
    </row>
    <row r="38" spans="1:4" ht="15">
      <c r="A38" s="55" t="s">
        <v>56</v>
      </c>
      <c r="B38" s="298">
        <v>7737365.32</v>
      </c>
      <c r="C38" s="299">
        <v>7498595.32</v>
      </c>
      <c r="D38" s="300">
        <v>7880177.65</v>
      </c>
    </row>
    <row r="39" spans="1:4" ht="15">
      <c r="A39" s="55" t="s">
        <v>57</v>
      </c>
      <c r="B39" s="301">
        <v>580658.99</v>
      </c>
      <c r="C39" s="302">
        <v>580658.99</v>
      </c>
      <c r="D39" s="303">
        <v>580658.99</v>
      </c>
    </row>
    <row r="40" spans="1:4" ht="15">
      <c r="A40" s="55" t="s">
        <v>58</v>
      </c>
      <c r="B40" s="301">
        <v>485826.99</v>
      </c>
      <c r="C40" s="302">
        <v>529714.67</v>
      </c>
      <c r="D40" s="303">
        <v>536018.29</v>
      </c>
    </row>
    <row r="41" spans="1:4" ht="15">
      <c r="A41" s="55" t="s">
        <v>59</v>
      </c>
      <c r="B41" s="301">
        <v>500875.26</v>
      </c>
      <c r="C41" s="302">
        <v>500875.26</v>
      </c>
      <c r="D41" s="303">
        <v>500875.26</v>
      </c>
    </row>
    <row r="42" spans="1:4" ht="15">
      <c r="A42" s="55" t="s">
        <v>60</v>
      </c>
      <c r="B42" s="301">
        <v>1408863.53</v>
      </c>
      <c r="C42" s="302">
        <v>1443850.53</v>
      </c>
      <c r="D42" s="303">
        <v>1331726.86</v>
      </c>
    </row>
    <row r="43" spans="1:4" ht="15.75" thickBot="1">
      <c r="A43" s="60" t="s">
        <v>101</v>
      </c>
      <c r="B43" s="304">
        <v>3772514.85</v>
      </c>
      <c r="C43" s="305">
        <v>4011284.85</v>
      </c>
      <c r="D43" s="306">
        <v>3693995.75</v>
      </c>
    </row>
    <row r="47" spans="1:14" ht="16.5" thickBot="1">
      <c r="A47" s="2" t="s">
        <v>62</v>
      </c>
      <c r="B47" s="2" t="s">
        <v>1</v>
      </c>
      <c r="C47" s="2"/>
      <c r="F47" s="2"/>
      <c r="G47" s="2"/>
      <c r="J47" s="2"/>
      <c r="K47" s="2"/>
      <c r="N47" s="2"/>
    </row>
    <row r="48" spans="1:15" ht="15">
      <c r="A48" s="3" t="s">
        <v>2</v>
      </c>
      <c r="B48" s="4" t="s">
        <v>3</v>
      </c>
      <c r="C48" s="9" t="s">
        <v>4</v>
      </c>
      <c r="D48" s="91" t="s">
        <v>5</v>
      </c>
      <c r="E48" s="92"/>
      <c r="F48" s="93" t="s">
        <v>6</v>
      </c>
      <c r="G48" s="5" t="s">
        <v>4</v>
      </c>
      <c r="H48" s="6" t="s">
        <v>7</v>
      </c>
      <c r="I48" s="94"/>
      <c r="J48" s="93" t="s">
        <v>6</v>
      </c>
      <c r="K48" s="95" t="s">
        <v>4</v>
      </c>
      <c r="L48" s="6" t="s">
        <v>8</v>
      </c>
      <c r="M48" s="94"/>
      <c r="N48" s="93" t="s">
        <v>6</v>
      </c>
      <c r="O48" s="455" t="s">
        <v>106</v>
      </c>
    </row>
    <row r="49" spans="1:15" ht="15.75" thickBot="1">
      <c r="A49" s="11"/>
      <c r="B49" s="12" t="s">
        <v>9</v>
      </c>
      <c r="C49" s="16" t="s">
        <v>10</v>
      </c>
      <c r="D49" s="96" t="s">
        <v>11</v>
      </c>
      <c r="E49" s="15" t="s">
        <v>12</v>
      </c>
      <c r="F49" s="97" t="s">
        <v>13</v>
      </c>
      <c r="G49" s="13" t="s">
        <v>14</v>
      </c>
      <c r="H49" s="14" t="s">
        <v>11</v>
      </c>
      <c r="I49" s="98" t="s">
        <v>12</v>
      </c>
      <c r="J49" s="97" t="s">
        <v>13</v>
      </c>
      <c r="K49" s="99" t="s">
        <v>15</v>
      </c>
      <c r="L49" s="14" t="s">
        <v>11</v>
      </c>
      <c r="M49" s="98" t="s">
        <v>12</v>
      </c>
      <c r="N49" s="97" t="s">
        <v>13</v>
      </c>
      <c r="O49" s="456" t="s">
        <v>107</v>
      </c>
    </row>
    <row r="50" spans="1:15" ht="15">
      <c r="A50" s="100" t="s">
        <v>63</v>
      </c>
      <c r="B50" s="365"/>
      <c r="C50" s="366"/>
      <c r="D50" s="367"/>
      <c r="E50" s="368"/>
      <c r="F50" s="64"/>
      <c r="G50" s="366"/>
      <c r="H50" s="397"/>
      <c r="I50" s="398"/>
      <c r="J50" s="64"/>
      <c r="K50" s="366"/>
      <c r="L50" s="397"/>
      <c r="M50" s="398"/>
      <c r="N50" s="64"/>
      <c r="O50" s="64" t="e">
        <f aca="true" t="shared" si="4" ref="O50:O81">ROUND((L50+M50)/(B50/100),1)</f>
        <v>#DIV/0!</v>
      </c>
    </row>
    <row r="51" spans="1:15" ht="15">
      <c r="A51" s="108" t="s">
        <v>64</v>
      </c>
      <c r="B51" s="69">
        <v>13901000</v>
      </c>
      <c r="C51" s="69">
        <v>17000000</v>
      </c>
      <c r="D51" s="72">
        <v>8504718.41</v>
      </c>
      <c r="E51" s="309">
        <v>220915</v>
      </c>
      <c r="F51" s="69">
        <f>ROUND((D51+E51)/(C51/100),1)</f>
        <v>51.3</v>
      </c>
      <c r="G51" s="69">
        <v>17000000</v>
      </c>
      <c r="H51" s="369">
        <v>13228486.63</v>
      </c>
      <c r="I51" s="370">
        <v>313208</v>
      </c>
      <c r="J51" s="69">
        <f>ROUND((H51+I51)/(G51/100),1)</f>
        <v>79.7</v>
      </c>
      <c r="K51" s="371">
        <v>18300000</v>
      </c>
      <c r="L51" s="112">
        <v>17857727.83</v>
      </c>
      <c r="M51" s="114">
        <v>424221</v>
      </c>
      <c r="N51" s="69">
        <f>ROUND((L51+M51)/(K51/100),1)</f>
        <v>99.9</v>
      </c>
      <c r="O51" s="64">
        <f t="shared" si="4"/>
        <v>131.5</v>
      </c>
    </row>
    <row r="52" spans="1:15" ht="15">
      <c r="A52" s="108" t="s">
        <v>65</v>
      </c>
      <c r="B52" s="69"/>
      <c r="C52" s="69"/>
      <c r="D52" s="72"/>
      <c r="E52" s="309"/>
      <c r="F52" s="69"/>
      <c r="G52" s="69"/>
      <c r="H52" s="369"/>
      <c r="I52" s="370"/>
      <c r="J52" s="69"/>
      <c r="K52" s="371"/>
      <c r="L52" s="112"/>
      <c r="M52" s="114"/>
      <c r="N52" s="69"/>
      <c r="O52" s="64" t="e">
        <f t="shared" si="4"/>
        <v>#DIV/0!</v>
      </c>
    </row>
    <row r="53" spans="1:15" ht="15">
      <c r="A53" s="108" t="s">
        <v>66</v>
      </c>
      <c r="B53" s="69">
        <v>48000</v>
      </c>
      <c r="C53" s="69">
        <v>20000</v>
      </c>
      <c r="D53" s="72"/>
      <c r="E53" s="309">
        <v>9958</v>
      </c>
      <c r="F53" s="69">
        <f>ROUND((D53+E53)/(C53/100),1)</f>
        <v>49.8</v>
      </c>
      <c r="G53" s="69">
        <v>20000</v>
      </c>
      <c r="H53" s="369"/>
      <c r="I53" s="370">
        <v>14872</v>
      </c>
      <c r="J53" s="69">
        <f>ROUND((H53+I53)/(G53/100),1)</f>
        <v>74.4</v>
      </c>
      <c r="K53" s="371">
        <v>30000</v>
      </c>
      <c r="L53" s="112"/>
      <c r="M53" s="114">
        <v>29196</v>
      </c>
      <c r="N53" s="69">
        <f>ROUND((L53+M53)/(K53/100),1)</f>
        <v>97.3</v>
      </c>
      <c r="O53" s="64">
        <f t="shared" si="4"/>
        <v>60.8</v>
      </c>
    </row>
    <row r="54" spans="1:15" ht="15">
      <c r="A54" s="108" t="s">
        <v>67</v>
      </c>
      <c r="B54" s="69"/>
      <c r="C54" s="69"/>
      <c r="D54" s="72"/>
      <c r="E54" s="309"/>
      <c r="F54" s="69"/>
      <c r="G54" s="69"/>
      <c r="H54" s="369"/>
      <c r="I54" s="370"/>
      <c r="J54" s="69"/>
      <c r="K54" s="371"/>
      <c r="L54" s="112"/>
      <c r="M54" s="114"/>
      <c r="N54" s="69"/>
      <c r="O54" s="64" t="e">
        <f t="shared" si="4"/>
        <v>#DIV/0!</v>
      </c>
    </row>
    <row r="55" spans="1:15" ht="15">
      <c r="A55" s="108" t="s">
        <v>68</v>
      </c>
      <c r="B55" s="69"/>
      <c r="C55" s="69"/>
      <c r="D55" s="72"/>
      <c r="E55" s="309"/>
      <c r="F55" s="69"/>
      <c r="G55" s="69"/>
      <c r="H55" s="369"/>
      <c r="I55" s="370"/>
      <c r="J55" s="69"/>
      <c r="K55" s="371"/>
      <c r="L55" s="112"/>
      <c r="M55" s="114"/>
      <c r="N55" s="69"/>
      <c r="O55" s="64" t="e">
        <f t="shared" si="4"/>
        <v>#DIV/0!</v>
      </c>
    </row>
    <row r="56" spans="1:15" ht="15">
      <c r="A56" s="108" t="s">
        <v>69</v>
      </c>
      <c r="B56" s="69"/>
      <c r="C56" s="69"/>
      <c r="D56" s="72"/>
      <c r="E56" s="309"/>
      <c r="F56" s="69"/>
      <c r="G56" s="69"/>
      <c r="H56" s="369"/>
      <c r="I56" s="370"/>
      <c r="J56" s="69"/>
      <c r="K56" s="371"/>
      <c r="L56" s="112"/>
      <c r="M56" s="114"/>
      <c r="N56" s="69"/>
      <c r="O56" s="64" t="e">
        <f t="shared" si="4"/>
        <v>#DIV/0!</v>
      </c>
    </row>
    <row r="57" spans="1:15" ht="15">
      <c r="A57" s="108" t="s">
        <v>70</v>
      </c>
      <c r="B57" s="69"/>
      <c r="C57" s="69"/>
      <c r="D57" s="72"/>
      <c r="E57" s="309"/>
      <c r="F57" s="69"/>
      <c r="G57" s="69"/>
      <c r="H57" s="369"/>
      <c r="I57" s="370"/>
      <c r="J57" s="69"/>
      <c r="K57" s="371"/>
      <c r="L57" s="112"/>
      <c r="M57" s="114"/>
      <c r="N57" s="69"/>
      <c r="O57" s="64" t="e">
        <f t="shared" si="4"/>
        <v>#DIV/0!</v>
      </c>
    </row>
    <row r="58" spans="1:15" ht="15">
      <c r="A58" s="108" t="s">
        <v>71</v>
      </c>
      <c r="B58" s="69"/>
      <c r="C58" s="69"/>
      <c r="D58" s="72"/>
      <c r="E58" s="309"/>
      <c r="F58" s="69"/>
      <c r="G58" s="69"/>
      <c r="H58" s="369"/>
      <c r="I58" s="370"/>
      <c r="J58" s="69"/>
      <c r="K58" s="371"/>
      <c r="L58" s="112"/>
      <c r="M58" s="114"/>
      <c r="N58" s="69"/>
      <c r="O58" s="64" t="e">
        <f t="shared" si="4"/>
        <v>#DIV/0!</v>
      </c>
    </row>
    <row r="59" spans="1:15" ht="15">
      <c r="A59" s="108" t="s">
        <v>72</v>
      </c>
      <c r="B59" s="69"/>
      <c r="C59" s="69"/>
      <c r="D59" s="72"/>
      <c r="E59" s="309"/>
      <c r="F59" s="69"/>
      <c r="G59" s="69"/>
      <c r="H59" s="369"/>
      <c r="I59" s="370"/>
      <c r="J59" s="69"/>
      <c r="K59" s="371"/>
      <c r="L59" s="112"/>
      <c r="M59" s="114"/>
      <c r="N59" s="69"/>
      <c r="O59" s="64" t="e">
        <f t="shared" si="4"/>
        <v>#DIV/0!</v>
      </c>
    </row>
    <row r="60" spans="1:15" ht="15">
      <c r="A60" s="108" t="s">
        <v>73</v>
      </c>
      <c r="B60" s="69"/>
      <c r="C60" s="69"/>
      <c r="D60" s="72"/>
      <c r="E60" s="309"/>
      <c r="F60" s="69"/>
      <c r="G60" s="69"/>
      <c r="H60" s="369"/>
      <c r="I60" s="370"/>
      <c r="J60" s="69"/>
      <c r="K60" s="371"/>
      <c r="L60" s="112"/>
      <c r="M60" s="114"/>
      <c r="N60" s="69"/>
      <c r="O60" s="64" t="e">
        <f t="shared" si="4"/>
        <v>#DIV/0!</v>
      </c>
    </row>
    <row r="61" spans="1:15" ht="15">
      <c r="A61" s="108" t="s">
        <v>74</v>
      </c>
      <c r="B61" s="69"/>
      <c r="C61" s="69"/>
      <c r="D61" s="72"/>
      <c r="E61" s="309"/>
      <c r="F61" s="69"/>
      <c r="G61" s="69"/>
      <c r="H61" s="369"/>
      <c r="I61" s="370"/>
      <c r="J61" s="69"/>
      <c r="K61" s="371"/>
      <c r="L61" s="112"/>
      <c r="M61" s="114"/>
      <c r="N61" s="69"/>
      <c r="O61" s="64" t="e">
        <f t="shared" si="4"/>
        <v>#DIV/0!</v>
      </c>
    </row>
    <row r="62" spans="1:15" ht="15">
      <c r="A62" s="108" t="s">
        <v>75</v>
      </c>
      <c r="B62" s="69"/>
      <c r="C62" s="69"/>
      <c r="D62" s="72"/>
      <c r="E62" s="309"/>
      <c r="F62" s="69"/>
      <c r="G62" s="69"/>
      <c r="H62" s="369"/>
      <c r="I62" s="370"/>
      <c r="J62" s="69"/>
      <c r="K62" s="371"/>
      <c r="L62" s="112"/>
      <c r="M62" s="114"/>
      <c r="N62" s="69"/>
      <c r="O62" s="64" t="e">
        <f t="shared" si="4"/>
        <v>#DIV/0!</v>
      </c>
    </row>
    <row r="63" spans="1:15" ht="15">
      <c r="A63" s="108" t="s">
        <v>76</v>
      </c>
      <c r="B63" s="69"/>
      <c r="C63" s="69"/>
      <c r="D63" s="72"/>
      <c r="E63" s="309"/>
      <c r="F63" s="69"/>
      <c r="G63" s="69"/>
      <c r="H63" s="369"/>
      <c r="I63" s="370"/>
      <c r="J63" s="69"/>
      <c r="K63" s="371"/>
      <c r="L63" s="112"/>
      <c r="M63" s="114"/>
      <c r="N63" s="69"/>
      <c r="O63" s="64" t="e">
        <f t="shared" si="4"/>
        <v>#DIV/0!</v>
      </c>
    </row>
    <row r="64" spans="1:15" ht="15">
      <c r="A64" s="108" t="s">
        <v>77</v>
      </c>
      <c r="B64" s="69">
        <v>10000</v>
      </c>
      <c r="C64" s="69">
        <v>29700</v>
      </c>
      <c r="D64" s="72">
        <v>29700</v>
      </c>
      <c r="E64" s="309"/>
      <c r="F64" s="69">
        <f>ROUND((D64+E64)/(C64/100),1)</f>
        <v>100</v>
      </c>
      <c r="G64" s="69">
        <v>29700</v>
      </c>
      <c r="H64" s="369">
        <v>29700</v>
      </c>
      <c r="I64" s="370"/>
      <c r="J64" s="69">
        <f>ROUND((H64+I64)/(G64/100),1)</f>
        <v>100</v>
      </c>
      <c r="K64" s="371">
        <v>43000</v>
      </c>
      <c r="L64" s="112">
        <v>42650</v>
      </c>
      <c r="M64" s="114"/>
      <c r="N64" s="69">
        <f>ROUND((L64+M64)/(K64/100),1)</f>
        <v>99.2</v>
      </c>
      <c r="O64" s="64">
        <f t="shared" si="4"/>
        <v>426.5</v>
      </c>
    </row>
    <row r="65" spans="1:15" ht="15">
      <c r="A65" s="108" t="s">
        <v>78</v>
      </c>
      <c r="B65" s="69">
        <v>120000</v>
      </c>
      <c r="C65" s="69">
        <v>120000</v>
      </c>
      <c r="D65" s="72">
        <v>62831.82</v>
      </c>
      <c r="E65" s="309"/>
      <c r="F65" s="69">
        <f>ROUND((D65+E65)/(C65/100),1)</f>
        <v>52.4</v>
      </c>
      <c r="G65" s="69">
        <v>120000</v>
      </c>
      <c r="H65" s="369">
        <v>83844.82</v>
      </c>
      <c r="I65" s="370"/>
      <c r="J65" s="69">
        <f>ROUND((H65+I65)/(G65/100),1)</f>
        <v>69.9</v>
      </c>
      <c r="K65" s="371">
        <v>190000</v>
      </c>
      <c r="L65" s="112">
        <v>201117.14</v>
      </c>
      <c r="M65" s="114"/>
      <c r="N65" s="69">
        <f>ROUND((L65+M65)/(K65/100),1)</f>
        <v>105.9</v>
      </c>
      <c r="O65" s="64">
        <f t="shared" si="4"/>
        <v>167.6</v>
      </c>
    </row>
    <row r="66" spans="1:15" ht="15">
      <c r="A66" s="108" t="s">
        <v>79</v>
      </c>
      <c r="B66" s="69">
        <v>48000</v>
      </c>
      <c r="C66" s="69">
        <v>53000</v>
      </c>
      <c r="D66" s="72">
        <v>28530</v>
      </c>
      <c r="E66" s="309"/>
      <c r="F66" s="69">
        <f>ROUND((D66+E66)/(C66/100),1)</f>
        <v>53.8</v>
      </c>
      <c r="G66" s="69">
        <v>53000</v>
      </c>
      <c r="H66" s="369">
        <v>32226</v>
      </c>
      <c r="I66" s="370"/>
      <c r="J66" s="69">
        <f>ROUND((H66+I66)/(G66/100),1)</f>
        <v>60.8</v>
      </c>
      <c r="K66" s="371">
        <v>59000</v>
      </c>
      <c r="L66" s="112">
        <v>58816</v>
      </c>
      <c r="M66" s="114"/>
      <c r="N66" s="69">
        <f>ROUND((L66+M66)/(K66/100),1)</f>
        <v>99.7</v>
      </c>
      <c r="O66" s="64">
        <f t="shared" si="4"/>
        <v>122.5</v>
      </c>
    </row>
    <row r="67" spans="1:15" ht="15">
      <c r="A67" s="108" t="s">
        <v>80</v>
      </c>
      <c r="B67" s="69">
        <v>2000</v>
      </c>
      <c r="C67" s="69">
        <v>1900</v>
      </c>
      <c r="D67" s="72">
        <v>934.31</v>
      </c>
      <c r="E67" s="309"/>
      <c r="F67" s="69">
        <f>ROUND((D67+E67)/(C67/100),1)</f>
        <v>49.2</v>
      </c>
      <c r="G67" s="69">
        <v>1900</v>
      </c>
      <c r="H67" s="369">
        <v>1760.43</v>
      </c>
      <c r="I67" s="370"/>
      <c r="J67" s="69">
        <f>ROUND((H67+I67)/(G67/100),1)</f>
        <v>92.7</v>
      </c>
      <c r="K67" s="371">
        <v>2700</v>
      </c>
      <c r="L67" s="112">
        <v>2659.08</v>
      </c>
      <c r="M67" s="114"/>
      <c r="N67" s="69">
        <f>ROUND((L67+M67)/(K67/100),1)</f>
        <v>98.5</v>
      </c>
      <c r="O67" s="64">
        <f t="shared" si="4"/>
        <v>133</v>
      </c>
    </row>
    <row r="68" spans="1:15" ht="15">
      <c r="A68" s="108" t="s">
        <v>81</v>
      </c>
      <c r="B68" s="69"/>
      <c r="C68" s="69"/>
      <c r="D68" s="72"/>
      <c r="E68" s="309"/>
      <c r="F68" s="69"/>
      <c r="G68" s="69"/>
      <c r="H68" s="369"/>
      <c r="I68" s="370"/>
      <c r="J68" s="69"/>
      <c r="K68" s="371"/>
      <c r="L68" s="112"/>
      <c r="M68" s="114"/>
      <c r="N68" s="69"/>
      <c r="O68" s="64" t="e">
        <f t="shared" si="4"/>
        <v>#DIV/0!</v>
      </c>
    </row>
    <row r="69" spans="1:15" ht="15">
      <c r="A69" s="108" t="s">
        <v>82</v>
      </c>
      <c r="B69" s="69"/>
      <c r="C69" s="69"/>
      <c r="D69" s="72"/>
      <c r="E69" s="309"/>
      <c r="F69" s="69"/>
      <c r="G69" s="69"/>
      <c r="H69" s="369"/>
      <c r="I69" s="370"/>
      <c r="J69" s="69"/>
      <c r="K69" s="371"/>
      <c r="L69" s="112"/>
      <c r="M69" s="114"/>
      <c r="N69" s="69"/>
      <c r="O69" s="64" t="e">
        <f t="shared" si="4"/>
        <v>#DIV/0!</v>
      </c>
    </row>
    <row r="70" spans="1:15" ht="15">
      <c r="A70" s="108" t="s">
        <v>83</v>
      </c>
      <c r="B70" s="69"/>
      <c r="C70" s="69">
        <v>45000</v>
      </c>
      <c r="D70" s="72">
        <v>39165.24</v>
      </c>
      <c r="E70" s="309"/>
      <c r="F70" s="69">
        <f>ROUND((D70+E70)/(C70/100),1)</f>
        <v>87</v>
      </c>
      <c r="G70" s="69">
        <v>45000</v>
      </c>
      <c r="H70" s="369">
        <v>41538.24</v>
      </c>
      <c r="I70" s="370"/>
      <c r="J70" s="69">
        <f>ROUND((H70+I70)/(G70/100),1)</f>
        <v>92.3</v>
      </c>
      <c r="K70" s="371">
        <v>56000</v>
      </c>
      <c r="L70" s="112">
        <v>55889.87</v>
      </c>
      <c r="M70" s="114"/>
      <c r="N70" s="69">
        <f>ROUND((L70+M70)/(K70/100),1)</f>
        <v>99.8</v>
      </c>
      <c r="O70" s="64" t="e">
        <f t="shared" si="4"/>
        <v>#DIV/0!</v>
      </c>
    </row>
    <row r="71" spans="1:15" ht="15">
      <c r="A71" s="116" t="s">
        <v>84</v>
      </c>
      <c r="B71" s="381">
        <f>SUM(B50:B70)</f>
        <v>14129000</v>
      </c>
      <c r="C71" s="381">
        <f>SUM(C50:C70)</f>
        <v>17269600</v>
      </c>
      <c r="D71" s="382">
        <f>SUM(D50:D70)</f>
        <v>8665879.780000001</v>
      </c>
      <c r="E71" s="383">
        <f>SUM(E50:E70)</f>
        <v>230873</v>
      </c>
      <c r="F71" s="69">
        <f>ROUND((D71+E71)/(C71/100),1)</f>
        <v>51.5</v>
      </c>
      <c r="G71" s="381">
        <f>SUM(G50:G70)</f>
        <v>17269600</v>
      </c>
      <c r="H71" s="384">
        <f>SUM(H50:H70)</f>
        <v>13417556.120000001</v>
      </c>
      <c r="I71" s="385">
        <f>SUM(I50:I70)</f>
        <v>328080</v>
      </c>
      <c r="J71" s="69">
        <f>ROUND((H71+I71)/(G71/100),1)</f>
        <v>79.6</v>
      </c>
      <c r="K71" s="381">
        <f>SUM(K50:K70)</f>
        <v>18680700</v>
      </c>
      <c r="L71" s="384">
        <f>SUM(L50:L70)</f>
        <v>18218859.919999998</v>
      </c>
      <c r="M71" s="385">
        <f>SUM(M50:M70)</f>
        <v>453417</v>
      </c>
      <c r="N71" s="69">
        <f>ROUND((L71+M71)/(K71/100),1)</f>
        <v>100</v>
      </c>
      <c r="O71" s="64">
        <f t="shared" si="4"/>
        <v>132.2</v>
      </c>
    </row>
    <row r="72" spans="1:15" ht="15">
      <c r="A72" s="108" t="s">
        <v>85</v>
      </c>
      <c r="B72" s="74">
        <v>4230000</v>
      </c>
      <c r="C72" s="74">
        <v>4230000</v>
      </c>
      <c r="D72" s="77">
        <v>2054572</v>
      </c>
      <c r="E72" s="372"/>
      <c r="F72" s="69">
        <f>ROUND((D72+E72)/(C72/100),1)</f>
        <v>48.6</v>
      </c>
      <c r="G72" s="74">
        <v>4230000</v>
      </c>
      <c r="H72" s="75">
        <v>4230000</v>
      </c>
      <c r="I72" s="125"/>
      <c r="J72" s="69">
        <f>ROUND((H72+I72)/(G72/100),1)</f>
        <v>100</v>
      </c>
      <c r="K72" s="74">
        <v>4230000</v>
      </c>
      <c r="L72" s="75">
        <v>4230000</v>
      </c>
      <c r="M72" s="373"/>
      <c r="N72" s="69">
        <f>ROUND((L72+M72)/(K72/100),1)</f>
        <v>100</v>
      </c>
      <c r="O72" s="64">
        <f t="shared" si="4"/>
        <v>100</v>
      </c>
    </row>
    <row r="73" spans="1:15" ht="15">
      <c r="A73" s="108" t="s">
        <v>86</v>
      </c>
      <c r="B73" s="74">
        <v>19026400</v>
      </c>
      <c r="C73" s="74">
        <v>19026400</v>
      </c>
      <c r="D73" s="77">
        <v>9513230</v>
      </c>
      <c r="E73" s="374"/>
      <c r="F73" s="74">
        <f>ROUND((D73+E73)/(C73/100),1)</f>
        <v>50</v>
      </c>
      <c r="G73" s="74">
        <v>19026400</v>
      </c>
      <c r="H73" s="75">
        <v>14269841</v>
      </c>
      <c r="I73" s="125"/>
      <c r="J73" s="74">
        <f>ROUND((H73+I73)/(G73/100),1)</f>
        <v>75</v>
      </c>
      <c r="K73" s="74">
        <v>18126400</v>
      </c>
      <c r="L73" s="75">
        <v>18126400</v>
      </c>
      <c r="M73" s="375"/>
      <c r="N73" s="74">
        <f>ROUND((L73+M73)/(K73/100),1)</f>
        <v>100</v>
      </c>
      <c r="O73" s="64">
        <f t="shared" si="4"/>
        <v>95.3</v>
      </c>
    </row>
    <row r="74" spans="1:15" ht="15">
      <c r="A74" s="116" t="s">
        <v>87</v>
      </c>
      <c r="B74" s="117"/>
      <c r="C74" s="117"/>
      <c r="D74" s="376"/>
      <c r="E74" s="377"/>
      <c r="F74" s="74"/>
      <c r="G74" s="117"/>
      <c r="H74" s="118"/>
      <c r="I74" s="120"/>
      <c r="J74" s="74"/>
      <c r="K74" s="117"/>
      <c r="L74" s="118"/>
      <c r="M74" s="120"/>
      <c r="N74" s="74"/>
      <c r="O74" s="64" t="e">
        <f t="shared" si="4"/>
        <v>#DIV/0!</v>
      </c>
    </row>
    <row r="75" spans="1:15" ht="15">
      <c r="A75" s="108" t="s">
        <v>102</v>
      </c>
      <c r="B75" s="69"/>
      <c r="C75" s="69"/>
      <c r="D75" s="72"/>
      <c r="E75" s="378"/>
      <c r="F75" s="74"/>
      <c r="G75" s="69"/>
      <c r="H75" s="70"/>
      <c r="I75" s="110"/>
      <c r="J75" s="74"/>
      <c r="K75" s="69"/>
      <c r="L75" s="70"/>
      <c r="M75" s="370"/>
      <c r="N75" s="74"/>
      <c r="O75" s="64" t="e">
        <f t="shared" si="4"/>
        <v>#DIV/0!</v>
      </c>
    </row>
    <row r="76" spans="1:15" ht="15">
      <c r="A76" s="108" t="s">
        <v>89</v>
      </c>
      <c r="B76" s="69"/>
      <c r="C76" s="69"/>
      <c r="D76" s="72"/>
      <c r="E76" s="378"/>
      <c r="F76" s="69"/>
      <c r="G76" s="69"/>
      <c r="H76" s="70"/>
      <c r="I76" s="110"/>
      <c r="J76" s="69"/>
      <c r="K76" s="69"/>
      <c r="L76" s="70"/>
      <c r="M76" s="370"/>
      <c r="N76" s="69"/>
      <c r="O76" s="64" t="e">
        <f t="shared" si="4"/>
        <v>#DIV/0!</v>
      </c>
    </row>
    <row r="77" spans="1:15" ht="15">
      <c r="A77" s="108" t="s">
        <v>90</v>
      </c>
      <c r="B77" s="69">
        <v>150000</v>
      </c>
      <c r="C77" s="69">
        <v>259000</v>
      </c>
      <c r="D77" s="72">
        <v>151200</v>
      </c>
      <c r="E77" s="378"/>
      <c r="F77" s="74">
        <f>ROUND((D77+E77)/(C77/100),1)</f>
        <v>58.4</v>
      </c>
      <c r="G77" s="69">
        <v>259000</v>
      </c>
      <c r="H77" s="70">
        <v>241205</v>
      </c>
      <c r="I77" s="110"/>
      <c r="J77" s="74">
        <f>ROUND((H77+I77)/(G77/100),1)</f>
        <v>93.1</v>
      </c>
      <c r="K77" s="69">
        <v>335000</v>
      </c>
      <c r="L77" s="70">
        <v>336102</v>
      </c>
      <c r="M77" s="370"/>
      <c r="N77" s="74">
        <f>ROUND((L77+M77)/(K77/100),1)</f>
        <v>100.3</v>
      </c>
      <c r="O77" s="64">
        <f t="shared" si="4"/>
        <v>224.1</v>
      </c>
    </row>
    <row r="78" spans="1:15" ht="15">
      <c r="A78" s="116" t="s">
        <v>91</v>
      </c>
      <c r="B78" s="69"/>
      <c r="C78" s="69"/>
      <c r="D78" s="72"/>
      <c r="E78" s="378"/>
      <c r="F78" s="74"/>
      <c r="G78" s="69"/>
      <c r="H78" s="70"/>
      <c r="I78" s="110"/>
      <c r="J78" s="74"/>
      <c r="K78" s="379"/>
      <c r="L78" s="369"/>
      <c r="M78" s="370"/>
      <c r="N78" s="74"/>
      <c r="O78" s="64" t="e">
        <f t="shared" si="4"/>
        <v>#DIV/0!</v>
      </c>
    </row>
    <row r="79" spans="1:15" ht="15">
      <c r="A79" s="116" t="s">
        <v>92</v>
      </c>
      <c r="B79" s="69">
        <f>SUM(B72:B78)</f>
        <v>23406400</v>
      </c>
      <c r="C79" s="69">
        <f>SUM(C72:C78)</f>
        <v>23515400</v>
      </c>
      <c r="D79" s="72">
        <f>SUM(D72:D78)</f>
        <v>11719002</v>
      </c>
      <c r="E79" s="309">
        <f>SUM(E73:E78)</f>
        <v>0</v>
      </c>
      <c r="F79" s="69">
        <f>ROUND((D79+E79)/(C79/100),1)</f>
        <v>49.8</v>
      </c>
      <c r="G79" s="69">
        <f>SUM(G72:G78)</f>
        <v>23515400</v>
      </c>
      <c r="H79" s="70">
        <f>SUM(H72:H78)</f>
        <v>18741046</v>
      </c>
      <c r="I79" s="110">
        <f>SUM(I73:I78)</f>
        <v>0</v>
      </c>
      <c r="J79" s="69">
        <f>ROUND((H79+I79)/(G79/100),1)</f>
        <v>79.7</v>
      </c>
      <c r="K79" s="69">
        <f>SUM(K72:K78)</f>
        <v>22691400</v>
      </c>
      <c r="L79" s="70">
        <f>SUM(L72:L78)</f>
        <v>22692502</v>
      </c>
      <c r="M79" s="110">
        <f>SUM(M73:M78)</f>
        <v>0</v>
      </c>
      <c r="N79" s="69">
        <f>ROUND((L79+M79)/(K79/100),1)</f>
        <v>100</v>
      </c>
      <c r="O79" s="64">
        <f t="shared" si="4"/>
        <v>96.9</v>
      </c>
    </row>
    <row r="80" spans="1:15" ht="15.75" thickBot="1">
      <c r="A80" s="131" t="s">
        <v>93</v>
      </c>
      <c r="B80" s="132">
        <f>B71+B79</f>
        <v>37535400</v>
      </c>
      <c r="C80" s="490">
        <f>C71+C79</f>
        <v>40785000</v>
      </c>
      <c r="D80" s="491">
        <f>D71+D79</f>
        <v>20384881.78</v>
      </c>
      <c r="E80" s="492">
        <f>E71+E79</f>
        <v>230873</v>
      </c>
      <c r="F80" s="132">
        <f>ROUND((D80+E80)/(C80/100),1)</f>
        <v>50.5</v>
      </c>
      <c r="G80" s="490">
        <f>G71+G79</f>
        <v>40785000</v>
      </c>
      <c r="H80" s="133">
        <f>H71+H79</f>
        <v>32158602.12</v>
      </c>
      <c r="I80" s="134">
        <f>I71+I79</f>
        <v>328080</v>
      </c>
      <c r="J80" s="132">
        <f>ROUND((H80+I80)/(G80/100),1)</f>
        <v>79.7</v>
      </c>
      <c r="K80" s="490">
        <f>K71+K79</f>
        <v>41372100</v>
      </c>
      <c r="L80" s="133">
        <f>L71+L79</f>
        <v>40911361.92</v>
      </c>
      <c r="M80" s="135">
        <f>M71+M79</f>
        <v>453417</v>
      </c>
      <c r="N80" s="132">
        <f>ROUND((L80+M80)/(K80/100),1)</f>
        <v>100</v>
      </c>
      <c r="O80" s="457">
        <f t="shared" si="4"/>
        <v>110.2</v>
      </c>
    </row>
    <row r="81" spans="1:15" ht="15.75" thickBot="1">
      <c r="A81" s="139" t="s">
        <v>94</v>
      </c>
      <c r="B81" s="82">
        <f>B80-B33</f>
        <v>0</v>
      </c>
      <c r="C81" s="82">
        <f>C80-C33</f>
        <v>0</v>
      </c>
      <c r="D81" s="82">
        <f>D80-D33</f>
        <v>626236.9600000009</v>
      </c>
      <c r="E81" s="82">
        <f>E80-E33</f>
        <v>-401.5999999999767</v>
      </c>
      <c r="F81" s="82"/>
      <c r="G81" s="82">
        <f>G80-G33</f>
        <v>0</v>
      </c>
      <c r="H81" s="82">
        <f>H80-H33</f>
        <v>3372429.290000003</v>
      </c>
      <c r="I81" s="82">
        <f>I80-I33</f>
        <v>-1366.2500000000582</v>
      </c>
      <c r="J81" s="82"/>
      <c r="K81" s="82">
        <f>K80-K33</f>
        <v>-500</v>
      </c>
      <c r="L81" s="82">
        <f>L80-L33</f>
        <v>6716.89999999851</v>
      </c>
      <c r="M81" s="82">
        <f>M80-M33</f>
        <v>972.4799999999814</v>
      </c>
      <c r="N81" s="82"/>
      <c r="O81" s="90" t="e">
        <f t="shared" si="4"/>
        <v>#DIV/0!</v>
      </c>
    </row>
    <row r="82" spans="1:15" ht="15.75" thickBot="1">
      <c r="A82" s="489" t="s">
        <v>108</v>
      </c>
      <c r="B82" s="486"/>
      <c r="C82" s="485"/>
      <c r="D82" s="488">
        <f>D81+E81</f>
        <v>625835.3600000009</v>
      </c>
      <c r="E82" s="485"/>
      <c r="F82" s="485"/>
      <c r="G82" s="485"/>
      <c r="H82" s="488">
        <f>H81+I81</f>
        <v>3371063.040000003</v>
      </c>
      <c r="I82" s="485"/>
      <c r="J82" s="485"/>
      <c r="K82" s="485"/>
      <c r="L82" s="488">
        <f>L81+M81</f>
        <v>7689.379999998491</v>
      </c>
      <c r="M82" s="485"/>
      <c r="N82" s="485"/>
      <c r="O82" s="487"/>
    </row>
    <row r="83" spans="1:15" ht="15">
      <c r="A83" s="463"/>
      <c r="B83" s="464"/>
      <c r="C83" s="464"/>
      <c r="D83" s="464"/>
      <c r="E83" s="464"/>
      <c r="F83" s="459"/>
      <c r="G83" s="494"/>
      <c r="H83" s="464"/>
      <c r="I83" s="464"/>
      <c r="J83" s="459"/>
      <c r="K83" s="464"/>
      <c r="L83" s="464"/>
      <c r="M83" s="464"/>
      <c r="N83" s="459"/>
      <c r="O83" s="460"/>
    </row>
    <row r="84" spans="1:15" ht="15">
      <c r="A84" s="463"/>
      <c r="B84" s="464"/>
      <c r="C84" s="464"/>
      <c r="D84" s="464"/>
      <c r="E84" s="464"/>
      <c r="F84" s="459"/>
      <c r="G84" s="494"/>
      <c r="H84" s="464"/>
      <c r="I84" s="464"/>
      <c r="J84" s="459"/>
      <c r="K84" s="464"/>
      <c r="L84" s="464"/>
      <c r="M84" s="464"/>
      <c r="N84" s="459"/>
      <c r="O84" s="460"/>
    </row>
    <row r="85" spans="1:15" ht="15">
      <c r="A85" s="463"/>
      <c r="B85" s="464"/>
      <c r="C85" s="464"/>
      <c r="D85" s="464"/>
      <c r="E85" s="464"/>
      <c r="F85" s="459"/>
      <c r="G85" s="494"/>
      <c r="H85" s="464"/>
      <c r="I85" s="464"/>
      <c r="J85" s="459"/>
      <c r="K85" s="464"/>
      <c r="L85" s="464"/>
      <c r="M85" s="464"/>
      <c r="N85" s="459"/>
      <c r="O85" s="460"/>
    </row>
    <row r="86" spans="1:15" ht="15">
      <c r="A86" s="463"/>
      <c r="B86" s="464"/>
      <c r="C86" s="464"/>
      <c r="D86" s="464"/>
      <c r="E86" s="464"/>
      <c r="F86" s="459"/>
      <c r="G86" s="494"/>
      <c r="H86" s="464"/>
      <c r="I86" s="464"/>
      <c r="J86" s="459"/>
      <c r="K86" s="464"/>
      <c r="L86" s="464"/>
      <c r="M86" s="464"/>
      <c r="N86" s="459"/>
      <c r="O86" s="460"/>
    </row>
    <row r="87" spans="1:15" ht="15">
      <c r="A87" s="463"/>
      <c r="B87" s="464"/>
      <c r="C87" s="464"/>
      <c r="D87" s="464"/>
      <c r="E87" s="464"/>
      <c r="F87" s="459"/>
      <c r="G87" s="494"/>
      <c r="H87" s="464"/>
      <c r="I87" s="464"/>
      <c r="J87" s="459"/>
      <c r="K87" s="464"/>
      <c r="L87" s="464"/>
      <c r="M87" s="464"/>
      <c r="N87" s="459"/>
      <c r="O87" s="460"/>
    </row>
    <row r="88" spans="1:15" ht="15">
      <c r="A88" s="463"/>
      <c r="B88" s="464"/>
      <c r="C88" s="464"/>
      <c r="D88" s="464"/>
      <c r="E88" s="464"/>
      <c r="F88" s="459"/>
      <c r="G88" s="494"/>
      <c r="H88" s="464"/>
      <c r="I88" s="464"/>
      <c r="J88" s="459"/>
      <c r="K88" s="464"/>
      <c r="L88" s="464"/>
      <c r="M88" s="464"/>
      <c r="N88" s="459"/>
      <c r="O88" s="460"/>
    </row>
    <row r="89" spans="2:7" ht="15">
      <c r="B89" s="26"/>
      <c r="G89" s="1"/>
    </row>
    <row r="90" spans="1:7" ht="15">
      <c r="A90" t="s">
        <v>95</v>
      </c>
      <c r="B90" s="26"/>
      <c r="G90" s="1"/>
    </row>
    <row r="91" spans="2:7" ht="15.75" thickBot="1">
      <c r="B91" s="26"/>
      <c r="G91" s="1"/>
    </row>
    <row r="92" spans="1:9" ht="15">
      <c r="A92" s="27"/>
      <c r="B92" s="465" t="s">
        <v>10</v>
      </c>
      <c r="C92" s="471" t="s">
        <v>14</v>
      </c>
      <c r="D92" s="468" t="s">
        <v>15</v>
      </c>
      <c r="I92" s="1"/>
    </row>
    <row r="93" spans="1:14" ht="15">
      <c r="A93" s="33" t="s">
        <v>96</v>
      </c>
      <c r="B93" s="466">
        <v>99715.91</v>
      </c>
      <c r="C93" s="472">
        <v>1495996.2</v>
      </c>
      <c r="D93" s="469">
        <v>1898279.99</v>
      </c>
      <c r="I93" s="1"/>
      <c r="N93" s="380"/>
    </row>
    <row r="94" spans="1:9" ht="15">
      <c r="A94" s="33" t="s">
        <v>103</v>
      </c>
      <c r="B94" s="466">
        <v>19821</v>
      </c>
      <c r="C94" s="472">
        <v>6569</v>
      </c>
      <c r="D94" s="469">
        <v>1477</v>
      </c>
      <c r="I94" s="1"/>
    </row>
    <row r="95" spans="1:7" ht="15">
      <c r="A95" s="33" t="s">
        <v>98</v>
      </c>
      <c r="B95" s="466">
        <v>5823594.58</v>
      </c>
      <c r="C95" s="472">
        <v>4027296.49</v>
      </c>
      <c r="D95" s="469">
        <v>5725532.8</v>
      </c>
      <c r="G95" s="1"/>
    </row>
    <row r="96" spans="1:4" ht="15.75" thickBot="1">
      <c r="A96" s="44" t="s">
        <v>99</v>
      </c>
      <c r="B96" s="467">
        <v>-2461.5</v>
      </c>
      <c r="C96" s="473">
        <v>-1700</v>
      </c>
      <c r="D96" s="470">
        <v>14458</v>
      </c>
    </row>
    <row r="97" ht="15">
      <c r="C97" s="1"/>
    </row>
    <row r="98" spans="3:8" ht="15">
      <c r="C98" s="1"/>
      <c r="H98" s="380"/>
    </row>
    <row r="99" ht="15">
      <c r="C99" s="1"/>
    </row>
    <row r="101" spans="1:2" ht="15.75" thickBot="1">
      <c r="A101" s="25" t="s">
        <v>44</v>
      </c>
      <c r="B101" s="26"/>
    </row>
    <row r="102" spans="1:14" ht="15.75" thickBot="1">
      <c r="A102" s="27" t="s">
        <v>45</v>
      </c>
      <c r="B102" s="28" t="s">
        <v>46</v>
      </c>
      <c r="C102" s="29"/>
      <c r="D102" s="30" t="s">
        <v>47</v>
      </c>
      <c r="E102" s="31"/>
      <c r="F102" s="32" t="s">
        <v>48</v>
      </c>
      <c r="G102" s="29"/>
      <c r="H102" s="30" t="s">
        <v>49</v>
      </c>
      <c r="I102" s="31"/>
      <c r="J102" s="32" t="s">
        <v>48</v>
      </c>
      <c r="K102" s="350"/>
      <c r="L102" s="351" t="s">
        <v>50</v>
      </c>
      <c r="M102" s="352"/>
      <c r="N102" s="353" t="s">
        <v>48</v>
      </c>
    </row>
    <row r="103" spans="1:14" ht="15">
      <c r="A103" s="33"/>
      <c r="B103" s="284"/>
      <c r="C103" s="354"/>
      <c r="D103" s="355"/>
      <c r="E103" s="356"/>
      <c r="F103" s="357"/>
      <c r="G103" s="354"/>
      <c r="H103" s="355"/>
      <c r="I103" s="356"/>
      <c r="J103" s="355"/>
      <c r="K103" s="358"/>
      <c r="L103" s="359"/>
      <c r="M103" s="360"/>
      <c r="N103" s="302"/>
    </row>
    <row r="104" spans="1:14" ht="15">
      <c r="A104" s="33" t="s">
        <v>51</v>
      </c>
      <c r="B104" s="288">
        <v>20251000</v>
      </c>
      <c r="C104" s="289"/>
      <c r="D104" s="290">
        <v>9535390</v>
      </c>
      <c r="E104" s="287"/>
      <c r="F104" s="42">
        <f>ROUND((D104)/(B104/100),1)</f>
        <v>47.1</v>
      </c>
      <c r="G104" s="289"/>
      <c r="H104" s="290">
        <v>14245724</v>
      </c>
      <c r="I104" s="287"/>
      <c r="J104" s="361">
        <f>ROUND((H104)/(B104/100),1)</f>
        <v>70.3</v>
      </c>
      <c r="K104" s="289"/>
      <c r="L104" s="286">
        <v>19916455</v>
      </c>
      <c r="M104" s="287"/>
      <c r="N104" s="42">
        <f>ROUND((L104)/(B104/100),1)</f>
        <v>98.3</v>
      </c>
    </row>
    <row r="105" spans="1:14" ht="15">
      <c r="A105" s="33" t="s">
        <v>52</v>
      </c>
      <c r="B105" s="288">
        <v>700000</v>
      </c>
      <c r="C105" s="289"/>
      <c r="D105" s="290">
        <v>246448</v>
      </c>
      <c r="E105" s="287"/>
      <c r="F105" s="42">
        <f>ROUND((D105)/(B105/100),1)</f>
        <v>35.2</v>
      </c>
      <c r="G105" s="289"/>
      <c r="H105" s="290">
        <v>485115</v>
      </c>
      <c r="I105" s="287"/>
      <c r="J105" s="361">
        <f>ROUND((H105)/(B105/100),1)</f>
        <v>69.3</v>
      </c>
      <c r="K105" s="289"/>
      <c r="L105" s="290">
        <v>588542</v>
      </c>
      <c r="M105" s="287"/>
      <c r="N105" s="42">
        <f>ROUND((L105)/(B105/100),1)</f>
        <v>84.1</v>
      </c>
    </row>
    <row r="106" spans="1:14" ht="15">
      <c r="A106" s="33" t="s">
        <v>53</v>
      </c>
      <c r="B106" s="33">
        <v>92</v>
      </c>
      <c r="C106" s="285"/>
      <c r="D106" s="290">
        <v>89.21</v>
      </c>
      <c r="E106" s="287"/>
      <c r="F106" s="42">
        <f>ROUND((D106)/(B106/100),1)</f>
        <v>97</v>
      </c>
      <c r="G106" s="285"/>
      <c r="H106" s="290">
        <v>90.5</v>
      </c>
      <c r="I106" s="287"/>
      <c r="J106" s="361">
        <f>ROUND((H106)/(B106/100),1)</f>
        <v>98.4</v>
      </c>
      <c r="K106" s="285"/>
      <c r="L106" s="290">
        <v>87.85</v>
      </c>
      <c r="M106" s="287"/>
      <c r="N106" s="42">
        <f>ROUND((L106)/(B106/100),1)</f>
        <v>95.5</v>
      </c>
    </row>
    <row r="107" spans="1:14" ht="15.75" thickBot="1">
      <c r="A107" s="44" t="s">
        <v>54</v>
      </c>
      <c r="B107" s="293">
        <f>(B104/B106)/12</f>
        <v>18343.297101449276</v>
      </c>
      <c r="C107" s="362"/>
      <c r="D107" s="295">
        <v>17646</v>
      </c>
      <c r="E107" s="363"/>
      <c r="F107" s="49">
        <f>ROUND((D107)/(B107/100),1)</f>
        <v>96.2</v>
      </c>
      <c r="G107" s="362"/>
      <c r="H107" s="295">
        <f>(H104/H106)/9</f>
        <v>17490.14610190301</v>
      </c>
      <c r="I107" s="363"/>
      <c r="J107" s="364">
        <f>ROUND((H107)/(B107/100),1)</f>
        <v>95.3</v>
      </c>
      <c r="K107" s="362"/>
      <c r="L107" s="295">
        <f>(L104/L106)/12</f>
        <v>18892.48245114779</v>
      </c>
      <c r="M107" s="363"/>
      <c r="N107" s="49">
        <f>ROUND((L107)/(B107/100),1)</f>
        <v>103</v>
      </c>
    </row>
    <row r="109" ht="15">
      <c r="A109" t="s">
        <v>109</v>
      </c>
    </row>
    <row r="112" ht="15">
      <c r="A112" t="s">
        <v>137</v>
      </c>
    </row>
    <row r="113" ht="15">
      <c r="A113" t="s">
        <v>138</v>
      </c>
    </row>
    <row r="114" ht="15">
      <c r="A114" t="s">
        <v>139</v>
      </c>
    </row>
    <row r="115" ht="15">
      <c r="A115" t="s">
        <v>140</v>
      </c>
    </row>
    <row r="116" ht="15">
      <c r="A116" t="s">
        <v>158</v>
      </c>
    </row>
    <row r="117" ht="15">
      <c r="A117" t="s">
        <v>159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PageLayoutView="0" workbookViewId="0" topLeftCell="A109">
      <selection activeCell="D132" sqref="D132"/>
    </sheetView>
  </sheetViews>
  <sheetFormatPr defaultColWidth="9.140625" defaultRowHeight="15"/>
  <cols>
    <col min="1" max="1" width="22.421875" style="0" customWidth="1"/>
    <col min="2" max="2" width="15.140625" style="0" customWidth="1"/>
    <col min="3" max="5" width="14.140625" style="0" customWidth="1"/>
    <col min="6" max="6" width="6.57421875" style="0" customWidth="1"/>
    <col min="7" max="9" width="14.140625" style="0" customWidth="1"/>
    <col min="10" max="10" width="6.57421875" style="0" customWidth="1"/>
    <col min="11" max="13" width="14.14062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96" t="s">
        <v>151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455" t="s">
        <v>106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456" t="s">
        <v>107</v>
      </c>
    </row>
    <row r="5" spans="1:15" ht="15.75" customHeight="1">
      <c r="A5" s="18" t="s">
        <v>16</v>
      </c>
      <c r="B5" s="64">
        <v>9404225</v>
      </c>
      <c r="C5" s="65">
        <v>9404225</v>
      </c>
      <c r="D5" s="66">
        <v>4196011.01</v>
      </c>
      <c r="E5" s="66">
        <v>784150.74</v>
      </c>
      <c r="F5" s="87">
        <f>ROUND((D5+E5)/(C5/100),1)</f>
        <v>53</v>
      </c>
      <c r="G5" s="67">
        <v>9354225</v>
      </c>
      <c r="H5" s="66">
        <v>6792387.35</v>
      </c>
      <c r="I5" s="66">
        <v>1263418.53</v>
      </c>
      <c r="J5" s="87">
        <f>ROUND((H5+I5)/(G5/100),1)</f>
        <v>86.1</v>
      </c>
      <c r="K5" s="68">
        <v>11940800</v>
      </c>
      <c r="L5" s="66">
        <v>10979655.19</v>
      </c>
      <c r="M5" s="66">
        <v>2398187.43</v>
      </c>
      <c r="N5" s="87">
        <f>ROUND((L5+M5)/(K5/100),1)</f>
        <v>112</v>
      </c>
      <c r="O5" s="64">
        <f aca="true" t="shared" si="0" ref="O5:O33">ROUND((L5+M5)/(B5/100),1)</f>
        <v>142.3</v>
      </c>
    </row>
    <row r="6" spans="1:15" ht="15.75" customHeight="1">
      <c r="A6" s="20" t="s">
        <v>17</v>
      </c>
      <c r="B6" s="69">
        <v>5894000</v>
      </c>
      <c r="C6" s="70">
        <v>5894000</v>
      </c>
      <c r="D6" s="71">
        <v>2614363.16</v>
      </c>
      <c r="E6" s="71">
        <v>63983.29</v>
      </c>
      <c r="F6" s="88">
        <f>ROUND((D6+E6)/(C6/100),1)</f>
        <v>45.4</v>
      </c>
      <c r="G6" s="72">
        <v>5894000</v>
      </c>
      <c r="H6" s="71">
        <v>3620195.1</v>
      </c>
      <c r="I6" s="71">
        <v>124579.18</v>
      </c>
      <c r="J6" s="88">
        <f>ROUND((H6+I6)/(G6/100),1)</f>
        <v>63.5</v>
      </c>
      <c r="K6" s="73">
        <v>5894000</v>
      </c>
      <c r="L6" s="71">
        <v>5315764.82</v>
      </c>
      <c r="M6" s="71">
        <v>213140.38</v>
      </c>
      <c r="N6" s="88">
        <f>ROUND((L6+M6)/(K6/100),1)</f>
        <v>93.8</v>
      </c>
      <c r="O6" s="69">
        <f t="shared" si="0"/>
        <v>93.8</v>
      </c>
    </row>
    <row r="7" spans="1:15" ht="15.75" customHeight="1">
      <c r="A7" s="20" t="s">
        <v>18</v>
      </c>
      <c r="B7" s="69">
        <v>300000</v>
      </c>
      <c r="C7" s="70">
        <v>300000</v>
      </c>
      <c r="D7" s="71">
        <v>19872.82</v>
      </c>
      <c r="E7" s="71">
        <v>0</v>
      </c>
      <c r="F7" s="88">
        <f>ROUND((D7+E7)/(C7/100),1)</f>
        <v>6.6</v>
      </c>
      <c r="G7" s="72">
        <v>300000</v>
      </c>
      <c r="H7" s="71">
        <v>90259.57</v>
      </c>
      <c r="I7" s="71">
        <v>49533</v>
      </c>
      <c r="J7" s="88">
        <f>ROUND((H7+I7)/(G7/100),1)</f>
        <v>46.6</v>
      </c>
      <c r="K7" s="73">
        <v>300000</v>
      </c>
      <c r="L7" s="71">
        <v>165386.93</v>
      </c>
      <c r="M7" s="71">
        <v>399533</v>
      </c>
      <c r="N7" s="88">
        <f>ROUND((L7+M7)/(K7/100),1)</f>
        <v>188.3</v>
      </c>
      <c r="O7" s="69">
        <f t="shared" si="0"/>
        <v>188.3</v>
      </c>
    </row>
    <row r="8" spans="1:15" ht="15.75" customHeight="1">
      <c r="A8" s="20" t="s">
        <v>19</v>
      </c>
      <c r="B8" s="69">
        <v>184600</v>
      </c>
      <c r="C8" s="70">
        <v>184600</v>
      </c>
      <c r="D8" s="71">
        <v>72218.25</v>
      </c>
      <c r="E8" s="71">
        <v>36157.16</v>
      </c>
      <c r="F8" s="88">
        <f>ROUND((D8+E8)/(C8/100),1)</f>
        <v>58.7</v>
      </c>
      <c r="G8" s="72">
        <v>184600</v>
      </c>
      <c r="H8" s="71">
        <v>162143.88</v>
      </c>
      <c r="I8" s="71">
        <v>29733.55</v>
      </c>
      <c r="J8" s="88">
        <f>ROUND((H8+I8)/(G8/100),1)</f>
        <v>103.9</v>
      </c>
      <c r="K8" s="73">
        <v>184600</v>
      </c>
      <c r="L8" s="71">
        <v>150993.1</v>
      </c>
      <c r="M8" s="71">
        <v>84849.05</v>
      </c>
      <c r="N8" s="88">
        <f>ROUND((L8+M8)/(K8/100),1)</f>
        <v>127.8</v>
      </c>
      <c r="O8" s="69">
        <f t="shared" si="0"/>
        <v>127.8</v>
      </c>
    </row>
    <row r="9" spans="1:15" ht="15.75" customHeight="1">
      <c r="A9" s="20" t="s">
        <v>20</v>
      </c>
      <c r="B9" s="69">
        <v>0</v>
      </c>
      <c r="C9" s="70">
        <v>0</v>
      </c>
      <c r="D9" s="71">
        <v>31629.57</v>
      </c>
      <c r="E9" s="71">
        <v>0</v>
      </c>
      <c r="F9" s="88">
        <v>0</v>
      </c>
      <c r="G9" s="72">
        <v>0</v>
      </c>
      <c r="H9" s="71">
        <v>31629.57</v>
      </c>
      <c r="I9" s="71">
        <v>0</v>
      </c>
      <c r="J9" s="88">
        <v>0</v>
      </c>
      <c r="K9" s="73">
        <v>0</v>
      </c>
      <c r="L9" s="71">
        <v>39265.93</v>
      </c>
      <c r="M9" s="71">
        <v>0</v>
      </c>
      <c r="N9" s="88">
        <v>0</v>
      </c>
      <c r="O9" s="69" t="e">
        <f t="shared" si="0"/>
        <v>#DIV/0!</v>
      </c>
    </row>
    <row r="10" spans="1:15" ht="15.75" customHeight="1">
      <c r="A10" s="20" t="s">
        <v>21</v>
      </c>
      <c r="B10" s="69">
        <v>0</v>
      </c>
      <c r="C10" s="70">
        <v>0</v>
      </c>
      <c r="D10" s="71">
        <v>0</v>
      </c>
      <c r="E10" s="71">
        <v>0</v>
      </c>
      <c r="F10" s="88">
        <v>0</v>
      </c>
      <c r="G10" s="72">
        <v>0</v>
      </c>
      <c r="H10" s="71">
        <v>0</v>
      </c>
      <c r="I10" s="71">
        <v>0</v>
      </c>
      <c r="J10" s="88">
        <v>0</v>
      </c>
      <c r="K10" s="73">
        <v>0</v>
      </c>
      <c r="L10" s="71">
        <v>0</v>
      </c>
      <c r="M10" s="71">
        <v>0</v>
      </c>
      <c r="N10" s="88">
        <v>0</v>
      </c>
      <c r="O10" s="69" t="e">
        <f t="shared" si="0"/>
        <v>#DIV/0!</v>
      </c>
    </row>
    <row r="11" spans="1:15" ht="15.75" customHeight="1">
      <c r="A11" s="20" t="s">
        <v>22</v>
      </c>
      <c r="B11" s="69">
        <v>0</v>
      </c>
      <c r="C11" s="70">
        <v>0</v>
      </c>
      <c r="D11" s="71">
        <v>0</v>
      </c>
      <c r="E11" s="71">
        <v>0</v>
      </c>
      <c r="F11" s="88">
        <v>0</v>
      </c>
      <c r="G11" s="72">
        <v>0</v>
      </c>
      <c r="H11" s="71">
        <v>0</v>
      </c>
      <c r="I11" s="71">
        <v>0</v>
      </c>
      <c r="J11" s="88">
        <v>0</v>
      </c>
      <c r="K11" s="73">
        <v>0</v>
      </c>
      <c r="L11" s="71">
        <v>0</v>
      </c>
      <c r="M11" s="71">
        <v>0</v>
      </c>
      <c r="N11" s="88">
        <v>0</v>
      </c>
      <c r="O11" s="69" t="e">
        <f t="shared" si="0"/>
        <v>#DIV/0!</v>
      </c>
    </row>
    <row r="12" spans="1:15" ht="15.75" customHeight="1">
      <c r="A12" s="20" t="s">
        <v>23</v>
      </c>
      <c r="B12" s="69">
        <v>956200</v>
      </c>
      <c r="C12" s="70">
        <v>956200</v>
      </c>
      <c r="D12" s="71">
        <v>528136.65</v>
      </c>
      <c r="E12" s="71">
        <v>53685.41</v>
      </c>
      <c r="F12" s="88">
        <f aca="true" t="shared" si="1" ref="F12:F17">ROUND((D12+E12)/(C12/100),1)</f>
        <v>60.8</v>
      </c>
      <c r="G12" s="72">
        <v>956200</v>
      </c>
      <c r="H12" s="71">
        <v>633136.04</v>
      </c>
      <c r="I12" s="71">
        <v>70050.65</v>
      </c>
      <c r="J12" s="88">
        <f aca="true" t="shared" si="2" ref="J12:J17">ROUND((H12+I12)/(G12/100),1)</f>
        <v>73.5</v>
      </c>
      <c r="K12" s="73">
        <v>2928000</v>
      </c>
      <c r="L12" s="71">
        <v>2858065.58</v>
      </c>
      <c r="M12" s="71">
        <v>290584.11</v>
      </c>
      <c r="N12" s="88">
        <f aca="true" t="shared" si="3" ref="N12:N17">ROUND((L12+M12)/(K12/100),1)</f>
        <v>107.5</v>
      </c>
      <c r="O12" s="69">
        <f t="shared" si="0"/>
        <v>329.3</v>
      </c>
    </row>
    <row r="13" spans="1:15" ht="15.75" customHeight="1">
      <c r="A13" s="20" t="s">
        <v>24</v>
      </c>
      <c r="B13" s="69">
        <v>5300</v>
      </c>
      <c r="C13" s="70">
        <v>5300</v>
      </c>
      <c r="D13" s="71">
        <v>994.67</v>
      </c>
      <c r="E13" s="71">
        <v>18.05</v>
      </c>
      <c r="F13" s="88">
        <f t="shared" si="1"/>
        <v>19.1</v>
      </c>
      <c r="G13" s="72">
        <v>5300</v>
      </c>
      <c r="H13" s="71">
        <v>1117.62</v>
      </c>
      <c r="I13" s="71">
        <v>20.55</v>
      </c>
      <c r="J13" s="88">
        <f t="shared" si="2"/>
        <v>21.5</v>
      </c>
      <c r="K13" s="73">
        <v>5300</v>
      </c>
      <c r="L13" s="71">
        <v>1226.55</v>
      </c>
      <c r="M13" s="71">
        <v>40.71</v>
      </c>
      <c r="N13" s="88">
        <f t="shared" si="3"/>
        <v>23.9</v>
      </c>
      <c r="O13" s="69">
        <f t="shared" si="0"/>
        <v>23.9</v>
      </c>
    </row>
    <row r="14" spans="1:15" ht="15.75" customHeight="1">
      <c r="A14" s="20" t="s">
        <v>25</v>
      </c>
      <c r="B14" s="69">
        <v>15000</v>
      </c>
      <c r="C14" s="70">
        <v>15000</v>
      </c>
      <c r="D14" s="71">
        <v>10730</v>
      </c>
      <c r="E14" s="71">
        <v>0</v>
      </c>
      <c r="F14" s="88">
        <f t="shared" si="1"/>
        <v>71.5</v>
      </c>
      <c r="G14" s="72">
        <v>65000</v>
      </c>
      <c r="H14" s="71">
        <v>50423</v>
      </c>
      <c r="I14" s="71">
        <v>0</v>
      </c>
      <c r="J14" s="88">
        <f t="shared" si="2"/>
        <v>77.6</v>
      </c>
      <c r="K14" s="73">
        <v>65000</v>
      </c>
      <c r="L14" s="71">
        <v>57227</v>
      </c>
      <c r="M14" s="71">
        <v>0</v>
      </c>
      <c r="N14" s="88">
        <f t="shared" si="3"/>
        <v>88</v>
      </c>
      <c r="O14" s="69">
        <f t="shared" si="0"/>
        <v>381.5</v>
      </c>
    </row>
    <row r="15" spans="1:15" ht="15.75" customHeight="1">
      <c r="A15" s="20" t="s">
        <v>26</v>
      </c>
      <c r="B15" s="69">
        <v>17112730</v>
      </c>
      <c r="C15" s="70">
        <v>17112730</v>
      </c>
      <c r="D15" s="71">
        <v>5218718.11</v>
      </c>
      <c r="E15" s="71">
        <v>2130189.31</v>
      </c>
      <c r="F15" s="88">
        <f t="shared" si="1"/>
        <v>42.9</v>
      </c>
      <c r="G15" s="72">
        <v>17112730</v>
      </c>
      <c r="H15" s="71">
        <v>7969414.69</v>
      </c>
      <c r="I15" s="71">
        <v>3529919.71</v>
      </c>
      <c r="J15" s="88">
        <f t="shared" si="2"/>
        <v>67.2</v>
      </c>
      <c r="K15" s="73">
        <v>17112730</v>
      </c>
      <c r="L15" s="71">
        <v>11117889.81</v>
      </c>
      <c r="M15" s="71">
        <v>5395110.95</v>
      </c>
      <c r="N15" s="88">
        <f t="shared" si="3"/>
        <v>96.5</v>
      </c>
      <c r="O15" s="69">
        <f t="shared" si="0"/>
        <v>96.5</v>
      </c>
    </row>
    <row r="16" spans="1:15" ht="15.75" customHeight="1">
      <c r="A16" s="20" t="s">
        <v>27</v>
      </c>
      <c r="B16" s="69">
        <v>34597540</v>
      </c>
      <c r="C16" s="70">
        <v>34597540</v>
      </c>
      <c r="D16" s="71">
        <v>15217879.18</v>
      </c>
      <c r="E16" s="71">
        <v>1449639.96</v>
      </c>
      <c r="F16" s="88">
        <f t="shared" si="1"/>
        <v>48.2</v>
      </c>
      <c r="G16" s="69">
        <v>34597540</v>
      </c>
      <c r="H16" s="71">
        <v>22947519.96</v>
      </c>
      <c r="I16" s="71">
        <v>2488966.8</v>
      </c>
      <c r="J16" s="88">
        <f t="shared" si="2"/>
        <v>73.5</v>
      </c>
      <c r="K16" s="73">
        <v>35003226</v>
      </c>
      <c r="L16" s="71">
        <v>31829292.97</v>
      </c>
      <c r="M16" s="71">
        <v>4178797.69</v>
      </c>
      <c r="N16" s="88">
        <f t="shared" si="3"/>
        <v>102.9</v>
      </c>
      <c r="O16" s="69">
        <f t="shared" si="0"/>
        <v>104.1</v>
      </c>
    </row>
    <row r="17" spans="1:15" ht="15.75" customHeight="1">
      <c r="A17" s="20" t="s">
        <v>28</v>
      </c>
      <c r="B17" s="69">
        <v>200000</v>
      </c>
      <c r="C17" s="70">
        <v>200000</v>
      </c>
      <c r="D17" s="71">
        <v>10740.38</v>
      </c>
      <c r="E17" s="71">
        <v>219.62</v>
      </c>
      <c r="F17" s="88">
        <f t="shared" si="1"/>
        <v>5.5</v>
      </c>
      <c r="G17" s="72">
        <v>200000</v>
      </c>
      <c r="H17" s="71">
        <v>11586.45</v>
      </c>
      <c r="I17" s="71">
        <v>223.55</v>
      </c>
      <c r="J17" s="88">
        <f t="shared" si="2"/>
        <v>5.9</v>
      </c>
      <c r="K17" s="73">
        <v>200000</v>
      </c>
      <c r="L17" s="71">
        <v>17445.26</v>
      </c>
      <c r="M17" s="71">
        <v>163602.74</v>
      </c>
      <c r="N17" s="88">
        <f t="shared" si="3"/>
        <v>90.5</v>
      </c>
      <c r="O17" s="69">
        <f t="shared" si="0"/>
        <v>90.5</v>
      </c>
    </row>
    <row r="18" spans="1:15" ht="15.75" customHeight="1">
      <c r="A18" s="20" t="s">
        <v>29</v>
      </c>
      <c r="B18" s="69">
        <v>0</v>
      </c>
      <c r="C18" s="70">
        <v>0</v>
      </c>
      <c r="D18" s="71">
        <v>0</v>
      </c>
      <c r="E18" s="71">
        <v>0</v>
      </c>
      <c r="F18" s="88">
        <v>0</v>
      </c>
      <c r="G18" s="72">
        <v>0</v>
      </c>
      <c r="H18" s="71">
        <v>0</v>
      </c>
      <c r="I18" s="71">
        <v>0</v>
      </c>
      <c r="J18" s="88">
        <v>0</v>
      </c>
      <c r="K18" s="73">
        <v>0</v>
      </c>
      <c r="L18" s="71">
        <v>0</v>
      </c>
      <c r="M18" s="71">
        <v>0</v>
      </c>
      <c r="N18" s="88">
        <v>0</v>
      </c>
      <c r="O18" s="69" t="e">
        <f t="shared" si="0"/>
        <v>#DIV/0!</v>
      </c>
    </row>
    <row r="19" spans="1:15" ht="15.75" customHeight="1">
      <c r="A19" s="20" t="s">
        <v>30</v>
      </c>
      <c r="B19" s="69">
        <v>0</v>
      </c>
      <c r="C19" s="70">
        <v>0</v>
      </c>
      <c r="D19" s="71">
        <v>1072</v>
      </c>
      <c r="E19" s="71">
        <v>0</v>
      </c>
      <c r="F19" s="88">
        <v>0</v>
      </c>
      <c r="G19" s="72">
        <v>0</v>
      </c>
      <c r="H19" s="71">
        <v>1072</v>
      </c>
      <c r="I19" s="71">
        <v>0</v>
      </c>
      <c r="J19" s="88">
        <v>0</v>
      </c>
      <c r="K19" s="73">
        <v>0</v>
      </c>
      <c r="L19" s="71">
        <v>1271</v>
      </c>
      <c r="M19" s="71">
        <v>0</v>
      </c>
      <c r="N19" s="88">
        <v>0</v>
      </c>
      <c r="O19" s="69" t="e">
        <f t="shared" si="0"/>
        <v>#DIV/0!</v>
      </c>
    </row>
    <row r="20" spans="1:15" ht="15.75" customHeight="1">
      <c r="A20" s="20" t="s">
        <v>31</v>
      </c>
      <c r="B20" s="69">
        <v>0</v>
      </c>
      <c r="C20" s="70">
        <v>0</v>
      </c>
      <c r="D20" s="71">
        <v>0</v>
      </c>
      <c r="E20" s="71">
        <v>0</v>
      </c>
      <c r="F20" s="88">
        <v>0</v>
      </c>
      <c r="G20" s="72">
        <v>0</v>
      </c>
      <c r="H20" s="71">
        <v>0</v>
      </c>
      <c r="I20" s="71">
        <v>0</v>
      </c>
      <c r="J20" s="88">
        <v>0</v>
      </c>
      <c r="K20" s="73">
        <v>0</v>
      </c>
      <c r="L20" s="71">
        <v>0</v>
      </c>
      <c r="M20" s="71">
        <v>0</v>
      </c>
      <c r="N20" s="88">
        <v>0</v>
      </c>
      <c r="O20" s="69" t="e">
        <f t="shared" si="0"/>
        <v>#DIV/0!</v>
      </c>
    </row>
    <row r="21" spans="1:15" ht="15.75" customHeight="1">
      <c r="A21" s="20" t="s">
        <v>33</v>
      </c>
      <c r="B21" s="69">
        <v>0</v>
      </c>
      <c r="C21" s="70">
        <v>0</v>
      </c>
      <c r="D21" s="71">
        <v>18065.45</v>
      </c>
      <c r="E21" s="71">
        <v>0.55</v>
      </c>
      <c r="F21" s="88">
        <v>0</v>
      </c>
      <c r="G21" s="72">
        <v>0</v>
      </c>
      <c r="H21" s="71">
        <v>82894.71</v>
      </c>
      <c r="I21" s="71">
        <v>265.29</v>
      </c>
      <c r="J21" s="88">
        <v>0</v>
      </c>
      <c r="K21" s="73">
        <v>0</v>
      </c>
      <c r="L21" s="71">
        <v>114533.93</v>
      </c>
      <c r="M21" s="71">
        <v>265.29</v>
      </c>
      <c r="N21" s="88">
        <v>0</v>
      </c>
      <c r="O21" s="69" t="e">
        <f t="shared" si="0"/>
        <v>#DIV/0!</v>
      </c>
    </row>
    <row r="22" spans="1:15" ht="15.75" customHeight="1">
      <c r="A22" s="20" t="s">
        <v>104</v>
      </c>
      <c r="B22" s="69">
        <v>0</v>
      </c>
      <c r="C22" s="70">
        <v>0</v>
      </c>
      <c r="D22" s="71">
        <v>0</v>
      </c>
      <c r="E22" s="71">
        <v>0</v>
      </c>
      <c r="F22" s="88">
        <v>0</v>
      </c>
      <c r="G22" s="72">
        <v>0</v>
      </c>
      <c r="H22" s="71">
        <v>0</v>
      </c>
      <c r="I22" s="71">
        <v>0</v>
      </c>
      <c r="J22" s="88">
        <v>0</v>
      </c>
      <c r="K22" s="73">
        <v>0</v>
      </c>
      <c r="L22" s="71">
        <v>0</v>
      </c>
      <c r="M22" s="71">
        <v>0</v>
      </c>
      <c r="N22" s="88">
        <v>0</v>
      </c>
      <c r="O22" s="69" t="e">
        <f t="shared" si="0"/>
        <v>#DIV/0!</v>
      </c>
    </row>
    <row r="23" spans="1:15" ht="15.75" customHeight="1">
      <c r="A23" s="20" t="s">
        <v>34</v>
      </c>
      <c r="B23" s="69">
        <v>5043800</v>
      </c>
      <c r="C23" s="70">
        <v>5043800</v>
      </c>
      <c r="D23" s="71">
        <v>1806397.12</v>
      </c>
      <c r="E23" s="71">
        <v>385859.69</v>
      </c>
      <c r="F23" s="88">
        <f>ROUND((D23+E23)/(C23/100),1)</f>
        <v>43.5</v>
      </c>
      <c r="G23" s="72">
        <v>5043800</v>
      </c>
      <c r="H23" s="71">
        <v>2852922.44</v>
      </c>
      <c r="I23" s="71">
        <v>661710.12</v>
      </c>
      <c r="J23" s="88">
        <f>ROUND((H23+I23)/(G23/100),1)</f>
        <v>69.7</v>
      </c>
      <c r="K23" s="73">
        <v>5014797</v>
      </c>
      <c r="L23" s="71">
        <v>4731054.38</v>
      </c>
      <c r="M23" s="71">
        <v>1126658.81</v>
      </c>
      <c r="N23" s="88">
        <f>ROUND((L23+M23)/(K23/100),1)</f>
        <v>116.8</v>
      </c>
      <c r="O23" s="69">
        <f t="shared" si="0"/>
        <v>116.1</v>
      </c>
    </row>
    <row r="24" spans="1:15" ht="15.75" customHeight="1">
      <c r="A24" s="20" t="s">
        <v>35</v>
      </c>
      <c r="B24" s="69"/>
      <c r="C24" s="70"/>
      <c r="D24" s="71"/>
      <c r="E24" s="71"/>
      <c r="F24" s="88">
        <v>0</v>
      </c>
      <c r="G24" s="72"/>
      <c r="H24" s="71"/>
      <c r="I24" s="71"/>
      <c r="J24" s="88">
        <v>0</v>
      </c>
      <c r="K24" s="73"/>
      <c r="L24" s="71"/>
      <c r="M24" s="71"/>
      <c r="N24" s="88">
        <v>0</v>
      </c>
      <c r="O24" s="69" t="e">
        <f t="shared" si="0"/>
        <v>#DIV/0!</v>
      </c>
    </row>
    <row r="25" spans="1:15" ht="15.75" customHeight="1">
      <c r="A25" s="20" t="s">
        <v>36</v>
      </c>
      <c r="B25" s="69">
        <v>50000</v>
      </c>
      <c r="C25" s="70">
        <v>50000</v>
      </c>
      <c r="D25" s="71">
        <v>0</v>
      </c>
      <c r="E25" s="71">
        <v>17803.4</v>
      </c>
      <c r="F25" s="88">
        <f>ROUND((D25+E25)/(C25/100),1)</f>
        <v>35.6</v>
      </c>
      <c r="G25" s="72">
        <v>50000</v>
      </c>
      <c r="H25" s="71">
        <v>0</v>
      </c>
      <c r="I25" s="71">
        <v>23718.4</v>
      </c>
      <c r="J25" s="88">
        <f>ROUND((H25+I25)/(G25/100),1)</f>
        <v>47.4</v>
      </c>
      <c r="K25" s="73">
        <v>50000</v>
      </c>
      <c r="L25" s="71">
        <v>0</v>
      </c>
      <c r="M25" s="71">
        <v>37668.15</v>
      </c>
      <c r="N25" s="88">
        <f>ROUND((L25+M25)/(K25/100),1)</f>
        <v>75.3</v>
      </c>
      <c r="O25" s="69">
        <f t="shared" si="0"/>
        <v>75.3</v>
      </c>
    </row>
    <row r="26" spans="1:15" ht="15.75" customHeight="1">
      <c r="A26" s="20" t="s">
        <v>37</v>
      </c>
      <c r="B26" s="69"/>
      <c r="C26" s="70"/>
      <c r="D26" s="71"/>
      <c r="E26" s="71"/>
      <c r="F26" s="88">
        <v>0</v>
      </c>
      <c r="G26" s="72"/>
      <c r="H26" s="71"/>
      <c r="I26" s="71"/>
      <c r="J26" s="88">
        <v>0</v>
      </c>
      <c r="K26" s="73"/>
      <c r="L26" s="71"/>
      <c r="M26" s="71"/>
      <c r="N26" s="88">
        <v>0</v>
      </c>
      <c r="O26" s="69" t="e">
        <f t="shared" si="0"/>
        <v>#DIV/0!</v>
      </c>
    </row>
    <row r="27" spans="1:15" ht="15.75" customHeight="1">
      <c r="A27" s="20" t="s">
        <v>38</v>
      </c>
      <c r="B27" s="69"/>
      <c r="C27" s="70"/>
      <c r="D27" s="71"/>
      <c r="E27" s="71"/>
      <c r="F27" s="88">
        <v>0</v>
      </c>
      <c r="G27" s="72"/>
      <c r="H27" s="71"/>
      <c r="I27" s="71"/>
      <c r="J27" s="88">
        <v>0</v>
      </c>
      <c r="K27" s="73"/>
      <c r="L27" s="71"/>
      <c r="M27" s="71"/>
      <c r="N27" s="88">
        <v>0</v>
      </c>
      <c r="O27" s="69" t="e">
        <f t="shared" si="0"/>
        <v>#DIV/0!</v>
      </c>
    </row>
    <row r="28" spans="1:15" ht="15.75" customHeight="1">
      <c r="A28" s="20" t="s">
        <v>39</v>
      </c>
      <c r="B28" s="69">
        <v>0</v>
      </c>
      <c r="C28" s="70">
        <v>0</v>
      </c>
      <c r="D28" s="71">
        <v>0</v>
      </c>
      <c r="E28" s="71">
        <v>0</v>
      </c>
      <c r="F28" s="88">
        <v>0</v>
      </c>
      <c r="G28" s="72">
        <v>0</v>
      </c>
      <c r="H28" s="71">
        <v>0</v>
      </c>
      <c r="I28" s="71">
        <v>0</v>
      </c>
      <c r="J28" s="88">
        <v>0</v>
      </c>
      <c r="K28" s="73">
        <v>0</v>
      </c>
      <c r="L28" s="71">
        <v>20536.4</v>
      </c>
      <c r="M28" s="71">
        <v>0</v>
      </c>
      <c r="N28" s="88">
        <v>0</v>
      </c>
      <c r="O28" s="69" t="e">
        <f t="shared" si="0"/>
        <v>#DIV/0!</v>
      </c>
    </row>
    <row r="29" spans="1:15" ht="15.75" customHeight="1">
      <c r="A29" s="20" t="s">
        <v>40</v>
      </c>
      <c r="B29" s="69">
        <v>0</v>
      </c>
      <c r="C29" s="70">
        <v>0</v>
      </c>
      <c r="D29" s="71">
        <v>0</v>
      </c>
      <c r="E29" s="71">
        <v>0</v>
      </c>
      <c r="F29" s="88">
        <v>0</v>
      </c>
      <c r="G29" s="72">
        <v>0</v>
      </c>
      <c r="H29" s="71">
        <v>0</v>
      </c>
      <c r="I29" s="71">
        <v>0</v>
      </c>
      <c r="J29" s="88">
        <v>0</v>
      </c>
      <c r="K29" s="73">
        <v>0</v>
      </c>
      <c r="L29" s="71">
        <v>147649.94</v>
      </c>
      <c r="M29" s="71">
        <v>0</v>
      </c>
      <c r="N29" s="88">
        <v>0</v>
      </c>
      <c r="O29" s="69" t="e">
        <f t="shared" si="0"/>
        <v>#DIV/0!</v>
      </c>
    </row>
    <row r="30" spans="1:15" ht="15.75" customHeight="1">
      <c r="A30" s="20" t="s">
        <v>41</v>
      </c>
      <c r="B30" s="74"/>
      <c r="C30" s="75"/>
      <c r="D30" s="76"/>
      <c r="E30" s="76"/>
      <c r="F30" s="89">
        <v>0</v>
      </c>
      <c r="G30" s="77"/>
      <c r="H30" s="76"/>
      <c r="I30" s="76"/>
      <c r="J30" s="89">
        <v>0</v>
      </c>
      <c r="K30" s="78"/>
      <c r="L30" s="76"/>
      <c r="M30" s="76"/>
      <c r="N30" s="89">
        <v>0</v>
      </c>
      <c r="O30" s="69" t="e">
        <f>ROUND((L30+M30)/(B30/100),1)</f>
        <v>#DIV/0!</v>
      </c>
    </row>
    <row r="31" spans="1:15" ht="15.75" customHeight="1" thickBot="1">
      <c r="A31" s="20" t="s">
        <v>32</v>
      </c>
      <c r="B31" s="69">
        <v>0</v>
      </c>
      <c r="C31" s="70">
        <v>0</v>
      </c>
      <c r="D31" s="71">
        <v>0</v>
      </c>
      <c r="E31" s="71">
        <v>0</v>
      </c>
      <c r="F31" s="88">
        <v>0</v>
      </c>
      <c r="G31" s="72">
        <v>0</v>
      </c>
      <c r="H31" s="109">
        <v>1983.12</v>
      </c>
      <c r="I31" s="71">
        <v>965.75</v>
      </c>
      <c r="J31" s="88">
        <v>0</v>
      </c>
      <c r="K31" s="73">
        <v>0</v>
      </c>
      <c r="L31" s="71">
        <v>2346.18</v>
      </c>
      <c r="M31" s="71">
        <v>1191.11</v>
      </c>
      <c r="N31" s="88">
        <v>0</v>
      </c>
      <c r="O31" s="74" t="e">
        <f t="shared" si="0"/>
        <v>#DIV/0!</v>
      </c>
    </row>
    <row r="32" spans="1:15" ht="15.75" customHeight="1" thickBot="1">
      <c r="A32" s="22" t="s">
        <v>42</v>
      </c>
      <c r="B32" s="281">
        <v>80000</v>
      </c>
      <c r="C32" s="474">
        <v>80000</v>
      </c>
      <c r="D32" s="475">
        <v>38813.8</v>
      </c>
      <c r="E32" s="283">
        <v>0</v>
      </c>
      <c r="F32" s="89">
        <f>ROUND((D32+E32)/(C32/100),1)</f>
        <v>48.5</v>
      </c>
      <c r="G32" s="476">
        <v>80000</v>
      </c>
      <c r="H32" s="476">
        <v>56340.1</v>
      </c>
      <c r="I32" s="283">
        <v>0</v>
      </c>
      <c r="J32" s="89">
        <f>ROUND((H32+I32)/(G32/100),1)</f>
        <v>70.4</v>
      </c>
      <c r="K32" s="476">
        <v>80000</v>
      </c>
      <c r="L32" s="476">
        <v>76989.9</v>
      </c>
      <c r="M32" s="283">
        <v>0</v>
      </c>
      <c r="N32" s="89">
        <f>ROUND((L32+M32)/(K32/100),1)</f>
        <v>96.2</v>
      </c>
      <c r="O32" s="90">
        <f t="shared" si="0"/>
        <v>96.2</v>
      </c>
    </row>
    <row r="33" spans="1:15" ht="15.75" customHeight="1" thickBot="1">
      <c r="A33" s="23" t="s">
        <v>43</v>
      </c>
      <c r="B33" s="477">
        <f>SUM(B5:B32)</f>
        <v>73843395</v>
      </c>
      <c r="C33" s="477">
        <f>SUM(C5:C32)</f>
        <v>73843395</v>
      </c>
      <c r="D33" s="477">
        <f>SUM(D5:D32)</f>
        <v>29785642.17</v>
      </c>
      <c r="E33" s="477">
        <f>SUM(E5:E32)</f>
        <v>4921707.180000001</v>
      </c>
      <c r="F33" s="478">
        <f>ROUND((D33+E33)/(C33/100),1)</f>
        <v>47</v>
      </c>
      <c r="G33" s="477">
        <f>SUM(G5:G32)</f>
        <v>73843395</v>
      </c>
      <c r="H33" s="477">
        <f>SUM(H5:H32)</f>
        <v>45305025.6</v>
      </c>
      <c r="I33" s="477">
        <f>SUM(I5:I32)</f>
        <v>8243105.08</v>
      </c>
      <c r="J33" s="478">
        <f>ROUND((H33+I33)/(G33/100),1)</f>
        <v>72.5</v>
      </c>
      <c r="K33" s="479">
        <f>SUM(K5:K32)</f>
        <v>78778453</v>
      </c>
      <c r="L33" s="479">
        <f>SUM(L5:L32)</f>
        <v>67626594.87</v>
      </c>
      <c r="M33" s="477">
        <f>SUM(M5:M32)</f>
        <v>14289629.419999998</v>
      </c>
      <c r="N33" s="478">
        <f>ROUND((L33+M33)/(K33/100),1)</f>
        <v>104</v>
      </c>
      <c r="O33" s="90">
        <f t="shared" si="0"/>
        <v>110.9</v>
      </c>
    </row>
    <row r="36" spans="1:2" ht="15.75" thickBot="1">
      <c r="A36" s="50" t="s">
        <v>55</v>
      </c>
      <c r="B36" s="50"/>
    </row>
    <row r="37" spans="1:4" ht="15.75" thickBot="1">
      <c r="A37" s="51"/>
      <c r="B37" s="52" t="s">
        <v>10</v>
      </c>
      <c r="C37" s="53" t="s">
        <v>14</v>
      </c>
      <c r="D37" s="54" t="s">
        <v>15</v>
      </c>
    </row>
    <row r="38" spans="1:4" ht="15">
      <c r="A38" s="55" t="s">
        <v>56</v>
      </c>
      <c r="B38" s="480">
        <v>2805854.79</v>
      </c>
      <c r="C38" s="66">
        <v>2805854.79</v>
      </c>
      <c r="D38" s="481">
        <v>2720854.79</v>
      </c>
    </row>
    <row r="39" spans="1:4" ht="15">
      <c r="A39" s="55" t="s">
        <v>57</v>
      </c>
      <c r="B39" s="482">
        <v>2758342.04</v>
      </c>
      <c r="C39" s="71">
        <v>2758342.04</v>
      </c>
      <c r="D39" s="419">
        <v>1494042.04</v>
      </c>
    </row>
    <row r="40" spans="1:4" ht="15">
      <c r="A40" s="55" t="s">
        <v>58</v>
      </c>
      <c r="B40" s="482">
        <v>31613.01</v>
      </c>
      <c r="C40" s="71">
        <v>39481.51</v>
      </c>
      <c r="D40" s="419">
        <v>53685.01</v>
      </c>
    </row>
    <row r="41" spans="1:4" ht="15">
      <c r="A41" s="55" t="s">
        <v>59</v>
      </c>
      <c r="B41" s="482">
        <v>1013666.97</v>
      </c>
      <c r="C41" s="71">
        <v>1013666.97</v>
      </c>
      <c r="D41" s="419">
        <v>1013666.97</v>
      </c>
    </row>
    <row r="42" spans="1:4" ht="15">
      <c r="A42" s="55" t="s">
        <v>60</v>
      </c>
      <c r="B42" s="482"/>
      <c r="C42" s="71"/>
      <c r="D42" s="419">
        <v>3000</v>
      </c>
    </row>
    <row r="43" spans="1:4" ht="15.75" thickBot="1">
      <c r="A43" s="60" t="s">
        <v>101</v>
      </c>
      <c r="B43" s="428">
        <v>2544714.15</v>
      </c>
      <c r="C43" s="429">
        <v>2700738.15</v>
      </c>
      <c r="D43" s="483">
        <v>1988708.15</v>
      </c>
    </row>
    <row r="47" spans="1:14" ht="16.5" thickBot="1">
      <c r="A47" s="2" t="s">
        <v>62</v>
      </c>
      <c r="B47" s="2" t="s">
        <v>1</v>
      </c>
      <c r="C47" s="2"/>
      <c r="F47" s="2"/>
      <c r="G47" s="2"/>
      <c r="J47" s="2"/>
      <c r="K47" s="2"/>
      <c r="N47" s="2"/>
    </row>
    <row r="48" spans="1:15" ht="15">
      <c r="A48" s="3" t="s">
        <v>2</v>
      </c>
      <c r="B48" s="4" t="s">
        <v>3</v>
      </c>
      <c r="C48" s="9" t="s">
        <v>4</v>
      </c>
      <c r="D48" s="91" t="s">
        <v>5</v>
      </c>
      <c r="E48" s="92"/>
      <c r="F48" s="93" t="s">
        <v>6</v>
      </c>
      <c r="G48" s="5" t="s">
        <v>4</v>
      </c>
      <c r="H48" s="6" t="s">
        <v>7</v>
      </c>
      <c r="I48" s="94"/>
      <c r="J48" s="93" t="s">
        <v>6</v>
      </c>
      <c r="K48" s="95" t="s">
        <v>4</v>
      </c>
      <c r="L48" s="6" t="s">
        <v>8</v>
      </c>
      <c r="M48" s="94"/>
      <c r="N48" s="93" t="s">
        <v>6</v>
      </c>
      <c r="O48" s="455" t="s">
        <v>106</v>
      </c>
    </row>
    <row r="49" spans="1:15" ht="15.75" thickBot="1">
      <c r="A49" s="11"/>
      <c r="B49" s="12" t="s">
        <v>9</v>
      </c>
      <c r="C49" s="16" t="s">
        <v>10</v>
      </c>
      <c r="D49" s="96" t="s">
        <v>11</v>
      </c>
      <c r="E49" s="15" t="s">
        <v>12</v>
      </c>
      <c r="F49" s="97" t="s">
        <v>13</v>
      </c>
      <c r="G49" s="13" t="s">
        <v>14</v>
      </c>
      <c r="H49" s="14" t="s">
        <v>11</v>
      </c>
      <c r="I49" s="98" t="s">
        <v>12</v>
      </c>
      <c r="J49" s="97" t="s">
        <v>13</v>
      </c>
      <c r="K49" s="99" t="s">
        <v>15</v>
      </c>
      <c r="L49" s="14" t="s">
        <v>11</v>
      </c>
      <c r="M49" s="98" t="s">
        <v>12</v>
      </c>
      <c r="N49" s="97" t="s">
        <v>13</v>
      </c>
      <c r="O49" s="456" t="s">
        <v>107</v>
      </c>
    </row>
    <row r="50" spans="1:15" ht="15">
      <c r="A50" s="100" t="s">
        <v>63</v>
      </c>
      <c r="B50" s="64"/>
      <c r="C50" s="65"/>
      <c r="D50" s="101"/>
      <c r="E50" s="102"/>
      <c r="F50" s="64" t="e">
        <f>ROUND((D50+E50)/(C50/100),1)</f>
        <v>#DIV/0!</v>
      </c>
      <c r="G50" s="65"/>
      <c r="H50" s="101"/>
      <c r="I50" s="102"/>
      <c r="J50" s="64" t="e">
        <f>ROUND((H50+I50)/(G50/100),1)</f>
        <v>#DIV/0!</v>
      </c>
      <c r="K50" s="308"/>
      <c r="L50" s="101"/>
      <c r="M50" s="102"/>
      <c r="N50" s="64" t="e">
        <f>ROUND((L50+M50)/(K50/100),1)</f>
        <v>#DIV/0!</v>
      </c>
      <c r="O50" s="64" t="e">
        <f aca="true" t="shared" si="4" ref="O50:O81">ROUND((L50+M50)/(B50/100),1)</f>
        <v>#DIV/0!</v>
      </c>
    </row>
    <row r="51" spans="1:15" ht="15">
      <c r="A51" s="108" t="s">
        <v>64</v>
      </c>
      <c r="B51" s="69">
        <v>13910300</v>
      </c>
      <c r="C51" s="70">
        <v>13910300</v>
      </c>
      <c r="D51" s="109">
        <v>1552498.08</v>
      </c>
      <c r="E51" s="110">
        <v>5056453.19</v>
      </c>
      <c r="F51" s="69">
        <f aca="true" t="shared" si="5" ref="F51:F81">ROUND((D51+E51)/(C51/100),1)</f>
        <v>47.5</v>
      </c>
      <c r="G51" s="70">
        <v>13910300</v>
      </c>
      <c r="H51" s="109">
        <v>2650814.73</v>
      </c>
      <c r="I51" s="110">
        <v>8481963.46</v>
      </c>
      <c r="J51" s="69">
        <f aca="true" t="shared" si="6" ref="J51:J81">ROUND((H51+I51)/(G51/100),1)</f>
        <v>80</v>
      </c>
      <c r="K51" s="309">
        <v>16773300</v>
      </c>
      <c r="L51" s="109">
        <v>3615050.24</v>
      </c>
      <c r="M51" s="110">
        <v>14377316.68</v>
      </c>
      <c r="N51" s="69">
        <f aca="true" t="shared" si="7" ref="N51:N81">ROUND((L51+M51)/(K51/100),1)</f>
        <v>107.3</v>
      </c>
      <c r="O51" s="64">
        <f t="shared" si="4"/>
        <v>129.3</v>
      </c>
    </row>
    <row r="52" spans="1:15" ht="15">
      <c r="A52" s="108" t="s">
        <v>65</v>
      </c>
      <c r="B52" s="69">
        <v>1100000</v>
      </c>
      <c r="C52" s="70">
        <v>1100000</v>
      </c>
      <c r="D52" s="109"/>
      <c r="E52" s="110">
        <v>548309.4</v>
      </c>
      <c r="F52" s="69">
        <f t="shared" si="5"/>
        <v>49.8</v>
      </c>
      <c r="G52" s="70">
        <v>1100000</v>
      </c>
      <c r="H52" s="109"/>
      <c r="I52" s="110">
        <v>926212.48</v>
      </c>
      <c r="J52" s="69">
        <f t="shared" si="6"/>
        <v>84.2</v>
      </c>
      <c r="K52" s="309">
        <v>1100000</v>
      </c>
      <c r="L52" s="109"/>
      <c r="M52" s="110">
        <v>1647530.65</v>
      </c>
      <c r="N52" s="69">
        <f t="shared" si="7"/>
        <v>149.8</v>
      </c>
      <c r="O52" s="64">
        <f t="shared" si="4"/>
        <v>149.8</v>
      </c>
    </row>
    <row r="53" spans="1:15" ht="15">
      <c r="A53" s="108" t="s">
        <v>66</v>
      </c>
      <c r="B53" s="69"/>
      <c r="C53" s="70"/>
      <c r="D53" s="109"/>
      <c r="E53" s="110"/>
      <c r="F53" s="69" t="e">
        <f t="shared" si="5"/>
        <v>#DIV/0!</v>
      </c>
      <c r="G53" s="70"/>
      <c r="H53" s="109"/>
      <c r="I53" s="110"/>
      <c r="J53" s="69" t="e">
        <f t="shared" si="6"/>
        <v>#DIV/0!</v>
      </c>
      <c r="K53" s="309"/>
      <c r="L53" s="109"/>
      <c r="M53" s="110"/>
      <c r="N53" s="69" t="e">
        <f t="shared" si="7"/>
        <v>#DIV/0!</v>
      </c>
      <c r="O53" s="64" t="e">
        <f t="shared" si="4"/>
        <v>#DIV/0!</v>
      </c>
    </row>
    <row r="54" spans="1:15" ht="15">
      <c r="A54" s="108" t="s">
        <v>67</v>
      </c>
      <c r="B54" s="69"/>
      <c r="C54" s="70"/>
      <c r="D54" s="109"/>
      <c r="E54" s="110"/>
      <c r="F54" s="69" t="e">
        <f t="shared" si="5"/>
        <v>#DIV/0!</v>
      </c>
      <c r="G54" s="70"/>
      <c r="H54" s="109"/>
      <c r="I54" s="110"/>
      <c r="J54" s="69" t="e">
        <f t="shared" si="6"/>
        <v>#DIV/0!</v>
      </c>
      <c r="K54" s="309"/>
      <c r="L54" s="109"/>
      <c r="M54" s="110"/>
      <c r="N54" s="69" t="e">
        <f t="shared" si="7"/>
        <v>#DIV/0!</v>
      </c>
      <c r="O54" s="64" t="e">
        <f t="shared" si="4"/>
        <v>#DIV/0!</v>
      </c>
    </row>
    <row r="55" spans="1:15" ht="15">
      <c r="A55" s="108" t="s">
        <v>68</v>
      </c>
      <c r="B55" s="69"/>
      <c r="C55" s="70"/>
      <c r="D55" s="109"/>
      <c r="E55" s="110"/>
      <c r="F55" s="69" t="e">
        <f t="shared" si="5"/>
        <v>#DIV/0!</v>
      </c>
      <c r="G55" s="70"/>
      <c r="H55" s="109"/>
      <c r="I55" s="110"/>
      <c r="J55" s="69" t="e">
        <f t="shared" si="6"/>
        <v>#DIV/0!</v>
      </c>
      <c r="K55" s="309"/>
      <c r="L55" s="109"/>
      <c r="M55" s="110"/>
      <c r="N55" s="69" t="e">
        <f t="shared" si="7"/>
        <v>#DIV/0!</v>
      </c>
      <c r="O55" s="64" t="e">
        <f t="shared" si="4"/>
        <v>#DIV/0!</v>
      </c>
    </row>
    <row r="56" spans="1:15" ht="15">
      <c r="A56" s="108" t="s">
        <v>69</v>
      </c>
      <c r="B56" s="69"/>
      <c r="C56" s="70"/>
      <c r="D56" s="109"/>
      <c r="E56" s="110"/>
      <c r="F56" s="69" t="e">
        <f t="shared" si="5"/>
        <v>#DIV/0!</v>
      </c>
      <c r="G56" s="70"/>
      <c r="H56" s="109"/>
      <c r="I56" s="110"/>
      <c r="J56" s="69" t="e">
        <f t="shared" si="6"/>
        <v>#DIV/0!</v>
      </c>
      <c r="K56" s="309"/>
      <c r="L56" s="109"/>
      <c r="M56" s="110"/>
      <c r="N56" s="69" t="e">
        <f t="shared" si="7"/>
        <v>#DIV/0!</v>
      </c>
      <c r="O56" s="64" t="e">
        <f t="shared" si="4"/>
        <v>#DIV/0!</v>
      </c>
    </row>
    <row r="57" spans="1:15" ht="15">
      <c r="A57" s="108" t="s">
        <v>70</v>
      </c>
      <c r="B57" s="69"/>
      <c r="C57" s="70"/>
      <c r="D57" s="109"/>
      <c r="E57" s="110"/>
      <c r="F57" s="69" t="e">
        <f t="shared" si="5"/>
        <v>#DIV/0!</v>
      </c>
      <c r="G57" s="70"/>
      <c r="H57" s="109"/>
      <c r="I57" s="110"/>
      <c r="J57" s="69" t="e">
        <f t="shared" si="6"/>
        <v>#DIV/0!</v>
      </c>
      <c r="K57" s="309"/>
      <c r="L57" s="109"/>
      <c r="M57" s="110"/>
      <c r="N57" s="69" t="e">
        <f t="shared" si="7"/>
        <v>#DIV/0!</v>
      </c>
      <c r="O57" s="64" t="e">
        <f t="shared" si="4"/>
        <v>#DIV/0!</v>
      </c>
    </row>
    <row r="58" spans="1:15" ht="15">
      <c r="A58" s="108" t="s">
        <v>71</v>
      </c>
      <c r="B58" s="69"/>
      <c r="C58" s="70"/>
      <c r="D58" s="109"/>
      <c r="E58" s="110"/>
      <c r="F58" s="69" t="e">
        <f t="shared" si="5"/>
        <v>#DIV/0!</v>
      </c>
      <c r="G58" s="70"/>
      <c r="H58" s="109"/>
      <c r="I58" s="110"/>
      <c r="J58" s="69" t="e">
        <f t="shared" si="6"/>
        <v>#DIV/0!</v>
      </c>
      <c r="K58" s="309"/>
      <c r="L58" s="109"/>
      <c r="M58" s="110"/>
      <c r="N58" s="69" t="e">
        <f t="shared" si="7"/>
        <v>#DIV/0!</v>
      </c>
      <c r="O58" s="64" t="e">
        <f t="shared" si="4"/>
        <v>#DIV/0!</v>
      </c>
    </row>
    <row r="59" spans="1:15" ht="15">
      <c r="A59" s="108" t="s">
        <v>72</v>
      </c>
      <c r="B59" s="69">
        <v>1000</v>
      </c>
      <c r="C59" s="70">
        <v>1000</v>
      </c>
      <c r="D59" s="109">
        <v>582.28</v>
      </c>
      <c r="E59" s="110"/>
      <c r="F59" s="69">
        <f t="shared" si="5"/>
        <v>58.2</v>
      </c>
      <c r="G59" s="70">
        <v>1000</v>
      </c>
      <c r="H59" s="109">
        <v>582.28</v>
      </c>
      <c r="I59" s="110"/>
      <c r="J59" s="69">
        <f t="shared" si="6"/>
        <v>58.2</v>
      </c>
      <c r="K59" s="309">
        <v>1000</v>
      </c>
      <c r="L59" s="109">
        <v>582.28</v>
      </c>
      <c r="M59" s="110"/>
      <c r="N59" s="69">
        <f t="shared" si="7"/>
        <v>58.2</v>
      </c>
      <c r="O59" s="64">
        <f t="shared" si="4"/>
        <v>58.2</v>
      </c>
    </row>
    <row r="60" spans="1:15" ht="15">
      <c r="A60" s="108" t="s">
        <v>73</v>
      </c>
      <c r="B60" s="69">
        <v>5000</v>
      </c>
      <c r="C60" s="70">
        <v>5000</v>
      </c>
      <c r="D60" s="109">
        <v>1192</v>
      </c>
      <c r="E60" s="110"/>
      <c r="F60" s="69">
        <f t="shared" si="5"/>
        <v>23.8</v>
      </c>
      <c r="G60" s="70">
        <v>5000</v>
      </c>
      <c r="H60" s="109">
        <v>1192</v>
      </c>
      <c r="I60" s="110"/>
      <c r="J60" s="69">
        <f t="shared" si="6"/>
        <v>23.8</v>
      </c>
      <c r="K60" s="309">
        <v>5000</v>
      </c>
      <c r="L60" s="109">
        <v>4118.96</v>
      </c>
      <c r="M60" s="110"/>
      <c r="N60" s="69">
        <f t="shared" si="7"/>
        <v>82.4</v>
      </c>
      <c r="O60" s="64">
        <f t="shared" si="4"/>
        <v>82.4</v>
      </c>
    </row>
    <row r="61" spans="1:15" ht="15">
      <c r="A61" s="108" t="s">
        <v>74</v>
      </c>
      <c r="B61" s="69"/>
      <c r="C61" s="70"/>
      <c r="D61" s="109"/>
      <c r="E61" s="110"/>
      <c r="F61" s="69" t="e">
        <f t="shared" si="5"/>
        <v>#DIV/0!</v>
      </c>
      <c r="G61" s="70"/>
      <c r="H61" s="109"/>
      <c r="I61" s="110"/>
      <c r="J61" s="69" t="e">
        <f t="shared" si="6"/>
        <v>#DIV/0!</v>
      </c>
      <c r="K61" s="309"/>
      <c r="L61" s="109"/>
      <c r="M61" s="110"/>
      <c r="N61" s="69" t="e">
        <f t="shared" si="7"/>
        <v>#DIV/0!</v>
      </c>
      <c r="O61" s="64" t="e">
        <f t="shared" si="4"/>
        <v>#DIV/0!</v>
      </c>
    </row>
    <row r="62" spans="1:15" ht="15">
      <c r="A62" s="108" t="s">
        <v>75</v>
      </c>
      <c r="B62" s="69">
        <v>120000</v>
      </c>
      <c r="C62" s="70">
        <v>120000</v>
      </c>
      <c r="D62" s="109"/>
      <c r="E62" s="110">
        <v>20202.28</v>
      </c>
      <c r="F62" s="69">
        <f t="shared" si="5"/>
        <v>16.8</v>
      </c>
      <c r="G62" s="70">
        <v>120000</v>
      </c>
      <c r="H62" s="109"/>
      <c r="I62" s="110">
        <v>28001.22</v>
      </c>
      <c r="J62" s="69">
        <f t="shared" si="6"/>
        <v>23.3</v>
      </c>
      <c r="K62" s="309">
        <v>120000</v>
      </c>
      <c r="L62" s="109"/>
      <c r="M62" s="110">
        <v>44938.95</v>
      </c>
      <c r="N62" s="69">
        <f t="shared" si="7"/>
        <v>37.4</v>
      </c>
      <c r="O62" s="64">
        <f t="shared" si="4"/>
        <v>37.4</v>
      </c>
    </row>
    <row r="63" spans="1:15" ht="15">
      <c r="A63" s="108" t="s">
        <v>76</v>
      </c>
      <c r="B63" s="69"/>
      <c r="C63" s="70"/>
      <c r="D63" s="109"/>
      <c r="E63" s="110"/>
      <c r="F63" s="69" t="e">
        <f t="shared" si="5"/>
        <v>#DIV/0!</v>
      </c>
      <c r="G63" s="70"/>
      <c r="H63" s="109"/>
      <c r="I63" s="110"/>
      <c r="J63" s="69" t="e">
        <f t="shared" si="6"/>
        <v>#DIV/0!</v>
      </c>
      <c r="K63" s="309"/>
      <c r="L63" s="109"/>
      <c r="M63" s="110"/>
      <c r="N63" s="69" t="e">
        <f t="shared" si="7"/>
        <v>#DIV/0!</v>
      </c>
      <c r="O63" s="64" t="e">
        <f t="shared" si="4"/>
        <v>#DIV/0!</v>
      </c>
    </row>
    <row r="64" spans="1:15" ht="15">
      <c r="A64" s="108" t="s">
        <v>77</v>
      </c>
      <c r="B64" s="69"/>
      <c r="C64" s="70"/>
      <c r="D64" s="109"/>
      <c r="E64" s="110"/>
      <c r="F64" s="69" t="e">
        <f t="shared" si="5"/>
        <v>#DIV/0!</v>
      </c>
      <c r="G64" s="70"/>
      <c r="H64" s="109"/>
      <c r="I64" s="110"/>
      <c r="J64" s="69" t="e">
        <f t="shared" si="6"/>
        <v>#DIV/0!</v>
      </c>
      <c r="K64" s="309"/>
      <c r="L64" s="109">
        <v>6888.26</v>
      </c>
      <c r="M64" s="110"/>
      <c r="N64" s="69" t="e">
        <f t="shared" si="7"/>
        <v>#DIV/0!</v>
      </c>
      <c r="O64" s="64" t="e">
        <f t="shared" si="4"/>
        <v>#DIV/0!</v>
      </c>
    </row>
    <row r="65" spans="1:15" ht="15">
      <c r="A65" s="108" t="s">
        <v>78</v>
      </c>
      <c r="B65" s="69"/>
      <c r="C65" s="70"/>
      <c r="D65" s="109"/>
      <c r="E65" s="110"/>
      <c r="F65" s="69" t="e">
        <f t="shared" si="5"/>
        <v>#DIV/0!</v>
      </c>
      <c r="G65" s="70"/>
      <c r="H65" s="109"/>
      <c r="I65" s="110"/>
      <c r="J65" s="69" t="e">
        <f t="shared" si="6"/>
        <v>#DIV/0!</v>
      </c>
      <c r="K65" s="309"/>
      <c r="L65" s="109">
        <v>1264300</v>
      </c>
      <c r="M65" s="110"/>
      <c r="N65" s="69" t="e">
        <f t="shared" si="7"/>
        <v>#DIV/0!</v>
      </c>
      <c r="O65" s="64" t="e">
        <f t="shared" si="4"/>
        <v>#DIV/0!</v>
      </c>
    </row>
    <row r="66" spans="1:15" ht="15">
      <c r="A66" s="108" t="s">
        <v>79</v>
      </c>
      <c r="B66" s="69">
        <v>200000</v>
      </c>
      <c r="C66" s="70">
        <v>200000</v>
      </c>
      <c r="D66" s="109">
        <v>60638</v>
      </c>
      <c r="E66" s="110">
        <v>6585.79</v>
      </c>
      <c r="F66" s="69">
        <f t="shared" si="5"/>
        <v>33.6</v>
      </c>
      <c r="G66" s="70">
        <v>200000</v>
      </c>
      <c r="H66" s="109">
        <v>153103</v>
      </c>
      <c r="I66" s="110">
        <v>6585.79</v>
      </c>
      <c r="J66" s="69">
        <f t="shared" si="6"/>
        <v>79.8</v>
      </c>
      <c r="K66" s="309">
        <v>200000</v>
      </c>
      <c r="L66" s="109">
        <v>269462</v>
      </c>
      <c r="M66" s="110">
        <v>6585.79</v>
      </c>
      <c r="N66" s="69">
        <f t="shared" si="7"/>
        <v>138</v>
      </c>
      <c r="O66" s="64">
        <f t="shared" si="4"/>
        <v>138</v>
      </c>
    </row>
    <row r="67" spans="1:15" ht="15">
      <c r="A67" s="108" t="s">
        <v>80</v>
      </c>
      <c r="B67" s="69">
        <v>7000</v>
      </c>
      <c r="C67" s="70">
        <v>7000</v>
      </c>
      <c r="D67" s="109">
        <v>3676.44</v>
      </c>
      <c r="E67" s="110"/>
      <c r="F67" s="69">
        <f t="shared" si="5"/>
        <v>52.5</v>
      </c>
      <c r="G67" s="70">
        <v>7000</v>
      </c>
      <c r="H67" s="109">
        <v>5668.85</v>
      </c>
      <c r="I67" s="110"/>
      <c r="J67" s="69">
        <f t="shared" si="6"/>
        <v>81</v>
      </c>
      <c r="K67" s="309">
        <v>7000</v>
      </c>
      <c r="L67" s="109">
        <v>7563.22</v>
      </c>
      <c r="M67" s="110"/>
      <c r="N67" s="69">
        <f t="shared" si="7"/>
        <v>108</v>
      </c>
      <c r="O67" s="64">
        <f t="shared" si="4"/>
        <v>108</v>
      </c>
    </row>
    <row r="68" spans="1:15" ht="15">
      <c r="A68" s="108" t="s">
        <v>81</v>
      </c>
      <c r="B68" s="69"/>
      <c r="C68" s="70"/>
      <c r="D68" s="109"/>
      <c r="E68" s="110"/>
      <c r="F68" s="69" t="e">
        <f t="shared" si="5"/>
        <v>#DIV/0!</v>
      </c>
      <c r="G68" s="70"/>
      <c r="H68" s="109"/>
      <c r="I68" s="110"/>
      <c r="J68" s="69" t="e">
        <f t="shared" si="6"/>
        <v>#DIV/0!</v>
      </c>
      <c r="K68" s="309"/>
      <c r="L68" s="109">
        <v>174.83</v>
      </c>
      <c r="M68" s="110"/>
      <c r="N68" s="69" t="e">
        <f t="shared" si="7"/>
        <v>#DIV/0!</v>
      </c>
      <c r="O68" s="64" t="e">
        <f t="shared" si="4"/>
        <v>#DIV/0!</v>
      </c>
    </row>
    <row r="69" spans="1:15" ht="15">
      <c r="A69" s="108" t="s">
        <v>82</v>
      </c>
      <c r="B69" s="69"/>
      <c r="C69" s="70"/>
      <c r="D69" s="109"/>
      <c r="E69" s="110"/>
      <c r="F69" s="69" t="e">
        <f t="shared" si="5"/>
        <v>#DIV/0!</v>
      </c>
      <c r="G69" s="70"/>
      <c r="H69" s="109"/>
      <c r="I69" s="110"/>
      <c r="J69" s="69" t="e">
        <f t="shared" si="6"/>
        <v>#DIV/0!</v>
      </c>
      <c r="K69" s="309"/>
      <c r="L69" s="109"/>
      <c r="M69" s="110"/>
      <c r="N69" s="69" t="e">
        <f t="shared" si="7"/>
        <v>#DIV/0!</v>
      </c>
      <c r="O69" s="64" t="e">
        <f t="shared" si="4"/>
        <v>#DIV/0!</v>
      </c>
    </row>
    <row r="70" spans="1:15" ht="15">
      <c r="A70" s="108" t="s">
        <v>83</v>
      </c>
      <c r="B70" s="69"/>
      <c r="C70" s="70"/>
      <c r="D70" s="109"/>
      <c r="E70" s="110"/>
      <c r="F70" s="69" t="e">
        <f t="shared" si="5"/>
        <v>#DIV/0!</v>
      </c>
      <c r="G70" s="70"/>
      <c r="H70" s="109"/>
      <c r="I70" s="110"/>
      <c r="J70" s="69" t="e">
        <f t="shared" si="6"/>
        <v>#DIV/0!</v>
      </c>
      <c r="K70" s="309"/>
      <c r="L70" s="109"/>
      <c r="M70" s="110"/>
      <c r="N70" s="69" t="e">
        <f t="shared" si="7"/>
        <v>#DIV/0!</v>
      </c>
      <c r="O70" s="64" t="e">
        <f t="shared" si="4"/>
        <v>#DIV/0!</v>
      </c>
    </row>
    <row r="71" spans="1:15" ht="15">
      <c r="A71" s="116" t="s">
        <v>84</v>
      </c>
      <c r="B71" s="69">
        <f>SUM(B50:B70)</f>
        <v>15343300</v>
      </c>
      <c r="C71" s="70">
        <f>SUM(C50:C70)</f>
        <v>15343300</v>
      </c>
      <c r="D71" s="109">
        <f>SUM(D50:D70)</f>
        <v>1618586.8</v>
      </c>
      <c r="E71" s="110">
        <f>SUM(E50:E70)</f>
        <v>5631550.660000001</v>
      </c>
      <c r="F71" s="69">
        <f t="shared" si="5"/>
        <v>47.3</v>
      </c>
      <c r="G71" s="70">
        <f>SUM(G50:G70)</f>
        <v>15343300</v>
      </c>
      <c r="H71" s="109">
        <f>SUM(H50:H70)</f>
        <v>2811360.86</v>
      </c>
      <c r="I71" s="110">
        <f>SUM(I50:I70)</f>
        <v>9442762.950000001</v>
      </c>
      <c r="J71" s="69">
        <f t="shared" si="6"/>
        <v>79.9</v>
      </c>
      <c r="K71" s="70">
        <f>SUM(K50:K70)</f>
        <v>18206300</v>
      </c>
      <c r="L71" s="109">
        <f>SUM(L50:L70)</f>
        <v>5168139.79</v>
      </c>
      <c r="M71" s="110">
        <f>SUM(M50:M70)</f>
        <v>16076372.069999998</v>
      </c>
      <c r="N71" s="69">
        <f t="shared" si="7"/>
        <v>116.7</v>
      </c>
      <c r="O71" s="64">
        <f t="shared" si="4"/>
        <v>138.5</v>
      </c>
    </row>
    <row r="72" spans="1:15" ht="15">
      <c r="A72" s="108" t="s">
        <v>85</v>
      </c>
      <c r="B72" s="74"/>
      <c r="C72" s="75"/>
      <c r="D72" s="124"/>
      <c r="E72" s="125"/>
      <c r="F72" s="69" t="e">
        <f t="shared" si="5"/>
        <v>#DIV/0!</v>
      </c>
      <c r="G72" s="75"/>
      <c r="H72" s="124"/>
      <c r="I72" s="125"/>
      <c r="J72" s="69" t="e">
        <f t="shared" si="6"/>
        <v>#DIV/0!</v>
      </c>
      <c r="K72" s="310"/>
      <c r="L72" s="124"/>
      <c r="M72" s="125"/>
      <c r="N72" s="69" t="e">
        <f t="shared" si="7"/>
        <v>#DIV/0!</v>
      </c>
      <c r="O72" s="64" t="e">
        <f t="shared" si="4"/>
        <v>#DIV/0!</v>
      </c>
    </row>
    <row r="73" spans="1:15" ht="15">
      <c r="A73" s="108" t="s">
        <v>86</v>
      </c>
      <c r="B73" s="74">
        <v>51490550</v>
      </c>
      <c r="C73" s="75">
        <v>51490550</v>
      </c>
      <c r="D73" s="124">
        <v>25745275</v>
      </c>
      <c r="E73" s="125"/>
      <c r="F73" s="74">
        <f t="shared" si="5"/>
        <v>50</v>
      </c>
      <c r="G73" s="75">
        <v>51490550</v>
      </c>
      <c r="H73" s="124">
        <v>38617913</v>
      </c>
      <c r="I73" s="125"/>
      <c r="J73" s="74">
        <f t="shared" si="6"/>
        <v>75</v>
      </c>
      <c r="K73" s="310">
        <v>56424953</v>
      </c>
      <c r="L73" s="124">
        <v>56424953</v>
      </c>
      <c r="M73" s="125"/>
      <c r="N73" s="74">
        <f t="shared" si="7"/>
        <v>100</v>
      </c>
      <c r="O73" s="64">
        <f t="shared" si="4"/>
        <v>109.6</v>
      </c>
    </row>
    <row r="74" spans="1:15" ht="15">
      <c r="A74" s="116" t="s">
        <v>87</v>
      </c>
      <c r="B74" s="117"/>
      <c r="C74" s="118"/>
      <c r="D74" s="119"/>
      <c r="E74" s="120"/>
      <c r="F74" s="74" t="e">
        <f t="shared" si="5"/>
        <v>#DIV/0!</v>
      </c>
      <c r="G74" s="118"/>
      <c r="H74" s="119"/>
      <c r="I74" s="120"/>
      <c r="J74" s="74" t="e">
        <f t="shared" si="6"/>
        <v>#DIV/0!</v>
      </c>
      <c r="K74" s="118"/>
      <c r="L74" s="119"/>
      <c r="M74" s="120"/>
      <c r="N74" s="74" t="e">
        <f t="shared" si="7"/>
        <v>#DIV/0!</v>
      </c>
      <c r="O74" s="64" t="e">
        <f t="shared" si="4"/>
        <v>#DIV/0!</v>
      </c>
    </row>
    <row r="75" spans="1:15" ht="15">
      <c r="A75" s="108" t="s">
        <v>102</v>
      </c>
      <c r="B75" s="69"/>
      <c r="C75" s="70"/>
      <c r="D75" s="109"/>
      <c r="E75" s="110"/>
      <c r="F75" s="74" t="e">
        <f t="shared" si="5"/>
        <v>#DIV/0!</v>
      </c>
      <c r="G75" s="70"/>
      <c r="H75" s="109"/>
      <c r="I75" s="110"/>
      <c r="J75" s="74" t="e">
        <f t="shared" si="6"/>
        <v>#DIV/0!</v>
      </c>
      <c r="K75" s="70"/>
      <c r="L75" s="109"/>
      <c r="M75" s="110"/>
      <c r="N75" s="74" t="e">
        <f t="shared" si="7"/>
        <v>#DIV/0!</v>
      </c>
      <c r="O75" s="64" t="e">
        <f t="shared" si="4"/>
        <v>#DIV/0!</v>
      </c>
    </row>
    <row r="76" spans="1:15" ht="15">
      <c r="A76" s="108" t="s">
        <v>89</v>
      </c>
      <c r="B76" s="69"/>
      <c r="C76" s="70"/>
      <c r="D76" s="109"/>
      <c r="E76" s="110"/>
      <c r="F76" s="69" t="e">
        <f t="shared" si="5"/>
        <v>#DIV/0!</v>
      </c>
      <c r="G76" s="70"/>
      <c r="H76" s="109"/>
      <c r="I76" s="110"/>
      <c r="J76" s="69" t="e">
        <f t="shared" si="6"/>
        <v>#DIV/0!</v>
      </c>
      <c r="K76" s="70"/>
      <c r="L76" s="109"/>
      <c r="M76" s="110"/>
      <c r="N76" s="69" t="e">
        <f t="shared" si="7"/>
        <v>#DIV/0!</v>
      </c>
      <c r="O76" s="64" t="e">
        <f t="shared" si="4"/>
        <v>#DIV/0!</v>
      </c>
    </row>
    <row r="77" spans="1:15" ht="15">
      <c r="A77" s="108" t="s">
        <v>90</v>
      </c>
      <c r="B77" s="69">
        <v>4147200</v>
      </c>
      <c r="C77" s="70">
        <v>4147200</v>
      </c>
      <c r="D77" s="109">
        <v>1482315</v>
      </c>
      <c r="E77" s="110"/>
      <c r="F77" s="74">
        <f t="shared" si="5"/>
        <v>35.7</v>
      </c>
      <c r="G77" s="70">
        <v>4147200</v>
      </c>
      <c r="H77" s="109">
        <v>2544044</v>
      </c>
      <c r="I77" s="110"/>
      <c r="J77" s="74">
        <f t="shared" si="6"/>
        <v>61.3</v>
      </c>
      <c r="K77" s="70">
        <v>4147200</v>
      </c>
      <c r="L77" s="109">
        <v>4251424</v>
      </c>
      <c r="M77" s="110"/>
      <c r="N77" s="74">
        <f t="shared" si="7"/>
        <v>102.5</v>
      </c>
      <c r="O77" s="64">
        <f t="shared" si="4"/>
        <v>102.5</v>
      </c>
    </row>
    <row r="78" spans="1:15" ht="15">
      <c r="A78" s="116" t="s">
        <v>91</v>
      </c>
      <c r="B78" s="69"/>
      <c r="C78" s="70"/>
      <c r="D78" s="109"/>
      <c r="E78" s="110"/>
      <c r="F78" s="74" t="e">
        <f t="shared" si="5"/>
        <v>#DIV/0!</v>
      </c>
      <c r="G78" s="70"/>
      <c r="H78" s="109"/>
      <c r="I78" s="110"/>
      <c r="J78" s="74" t="e">
        <f t="shared" si="6"/>
        <v>#DIV/0!</v>
      </c>
      <c r="K78" s="70"/>
      <c r="L78" s="109"/>
      <c r="M78" s="110"/>
      <c r="N78" s="74" t="e">
        <f t="shared" si="7"/>
        <v>#DIV/0!</v>
      </c>
      <c r="O78" s="64" t="e">
        <f t="shared" si="4"/>
        <v>#DIV/0!</v>
      </c>
    </row>
    <row r="79" spans="1:15" ht="15">
      <c r="A79" s="116" t="s">
        <v>92</v>
      </c>
      <c r="B79" s="69">
        <f>SUM(B73:B78)</f>
        <v>55637750</v>
      </c>
      <c r="C79" s="70">
        <f>SUM(C73:C78)</f>
        <v>55637750</v>
      </c>
      <c r="D79" s="109">
        <f>SUM(D73:D78)</f>
        <v>27227590</v>
      </c>
      <c r="E79" s="110">
        <f>SUM(E73:E78)</f>
        <v>0</v>
      </c>
      <c r="F79" s="69">
        <f t="shared" si="5"/>
        <v>48.9</v>
      </c>
      <c r="G79" s="70">
        <f>SUM(G73:G78)</f>
        <v>55637750</v>
      </c>
      <c r="H79" s="109">
        <f>SUM(H73:H78)</f>
        <v>41161957</v>
      </c>
      <c r="I79" s="110">
        <f>SUM(I73:I78)</f>
        <v>0</v>
      </c>
      <c r="J79" s="69">
        <f t="shared" si="6"/>
        <v>74</v>
      </c>
      <c r="K79" s="70">
        <f>SUM(K73:K78)</f>
        <v>60572153</v>
      </c>
      <c r="L79" s="109">
        <f>SUM(L73:L78)</f>
        <v>60676377</v>
      </c>
      <c r="M79" s="110">
        <f>SUM(M73:M78)</f>
        <v>0</v>
      </c>
      <c r="N79" s="69">
        <f t="shared" si="7"/>
        <v>100.2</v>
      </c>
      <c r="O79" s="64">
        <f t="shared" si="4"/>
        <v>109.1</v>
      </c>
    </row>
    <row r="80" spans="1:15" ht="15.75" thickBot="1">
      <c r="A80" s="131" t="s">
        <v>93</v>
      </c>
      <c r="B80" s="74">
        <f>B71+B79</f>
        <v>70981050</v>
      </c>
      <c r="C80" s="75">
        <f>C71+C79</f>
        <v>70981050</v>
      </c>
      <c r="D80" s="124">
        <f>D71+D79</f>
        <v>28846176.8</v>
      </c>
      <c r="E80" s="125">
        <f>E71+E79</f>
        <v>5631550.660000001</v>
      </c>
      <c r="F80" s="74">
        <f t="shared" si="5"/>
        <v>48.6</v>
      </c>
      <c r="G80" s="75">
        <f>G71+G79</f>
        <v>70981050</v>
      </c>
      <c r="H80" s="124">
        <f>H71+H79</f>
        <v>43973317.86</v>
      </c>
      <c r="I80" s="124">
        <f>I71+I79</f>
        <v>9442762.950000001</v>
      </c>
      <c r="J80" s="74">
        <f t="shared" si="6"/>
        <v>75.3</v>
      </c>
      <c r="K80" s="75">
        <f>K71+K79</f>
        <v>78778453</v>
      </c>
      <c r="L80" s="124">
        <f>L71+L79</f>
        <v>65844516.79</v>
      </c>
      <c r="M80" s="125">
        <f>M71+M79</f>
        <v>16076372.069999998</v>
      </c>
      <c r="N80" s="74">
        <f t="shared" si="7"/>
        <v>104</v>
      </c>
      <c r="O80" s="457">
        <f t="shared" si="4"/>
        <v>115.4</v>
      </c>
    </row>
    <row r="81" spans="1:15" ht="15.75" thickBot="1">
      <c r="A81" s="139" t="s">
        <v>94</v>
      </c>
      <c r="B81" s="90">
        <f>B80-B33</f>
        <v>-2862345</v>
      </c>
      <c r="C81" s="90">
        <f>C80-C33</f>
        <v>-2862345</v>
      </c>
      <c r="D81" s="90">
        <f>D80-D33</f>
        <v>-939465.370000001</v>
      </c>
      <c r="E81" s="90">
        <f>E80-E33</f>
        <v>709843.4800000004</v>
      </c>
      <c r="F81" s="90">
        <f t="shared" si="5"/>
        <v>8</v>
      </c>
      <c r="G81" s="90">
        <f>G80-G33</f>
        <v>-2862345</v>
      </c>
      <c r="H81" s="90">
        <f>H80-H33</f>
        <v>-1331707.740000002</v>
      </c>
      <c r="I81" s="90">
        <f>I80-I33</f>
        <v>1199657.870000001</v>
      </c>
      <c r="J81" s="90">
        <f t="shared" si="6"/>
        <v>4.6</v>
      </c>
      <c r="K81" s="90">
        <f>K80-K33</f>
        <v>0</v>
      </c>
      <c r="L81" s="90">
        <f>L80-L33</f>
        <v>-1782078.0800000057</v>
      </c>
      <c r="M81" s="90">
        <f>M80-M33</f>
        <v>1786742.6500000004</v>
      </c>
      <c r="N81" s="90" t="e">
        <f t="shared" si="7"/>
        <v>#DIV/0!</v>
      </c>
      <c r="O81" s="90">
        <f t="shared" si="4"/>
        <v>-0.2</v>
      </c>
    </row>
    <row r="82" spans="1:15" ht="15.75" thickBot="1">
      <c r="A82" s="489" t="s">
        <v>108</v>
      </c>
      <c r="B82" s="486"/>
      <c r="C82" s="485"/>
      <c r="D82" s="488">
        <f>D81+E81</f>
        <v>-229621.8900000006</v>
      </c>
      <c r="E82" s="485"/>
      <c r="F82" s="485"/>
      <c r="G82" s="485"/>
      <c r="H82" s="488">
        <f>H81+I81</f>
        <v>-132049.87000000104</v>
      </c>
      <c r="I82" s="485"/>
      <c r="J82" s="485"/>
      <c r="K82" s="485"/>
      <c r="L82" s="488">
        <f>L81+M81</f>
        <v>4664.56999999471</v>
      </c>
      <c r="M82" s="485"/>
      <c r="N82" s="485"/>
      <c r="O82" s="487"/>
    </row>
    <row r="83" spans="2:15" ht="15">
      <c r="B83" s="26"/>
      <c r="D83" s="380"/>
      <c r="H83" s="380"/>
      <c r="L83" s="380"/>
      <c r="O83" s="460"/>
    </row>
    <row r="84" spans="2:15" ht="15">
      <c r="B84" s="26"/>
      <c r="D84" s="380"/>
      <c r="H84" s="380"/>
      <c r="L84" s="380"/>
      <c r="O84" s="460"/>
    </row>
    <row r="85" spans="2:15" ht="15">
      <c r="B85" s="26"/>
      <c r="D85" s="380"/>
      <c r="H85" s="380"/>
      <c r="L85" s="380"/>
      <c r="O85" s="460"/>
    </row>
    <row r="86" spans="2:15" ht="15">
      <c r="B86" s="26"/>
      <c r="D86" s="380"/>
      <c r="H86" s="380"/>
      <c r="L86" s="380"/>
      <c r="O86" s="460"/>
    </row>
    <row r="87" spans="2:15" ht="15">
      <c r="B87" s="26"/>
      <c r="D87" s="380"/>
      <c r="H87" s="380"/>
      <c r="L87" s="380"/>
      <c r="O87" s="460"/>
    </row>
    <row r="88" spans="2:15" ht="15">
      <c r="B88" s="26"/>
      <c r="D88" s="380"/>
      <c r="H88" s="380"/>
      <c r="L88" s="380"/>
      <c r="O88" s="460"/>
    </row>
    <row r="89" spans="2:15" ht="15">
      <c r="B89" s="26"/>
      <c r="D89" s="380"/>
      <c r="H89" s="380"/>
      <c r="L89" s="380"/>
      <c r="O89" s="460"/>
    </row>
    <row r="90" spans="2:15" ht="15">
      <c r="B90" s="26"/>
      <c r="D90" s="380"/>
      <c r="H90" s="380"/>
      <c r="L90" s="380"/>
      <c r="O90" s="460"/>
    </row>
    <row r="91" spans="2:15" ht="15">
      <c r="B91" s="26"/>
      <c r="D91" s="380"/>
      <c r="H91" s="380"/>
      <c r="L91" s="380"/>
      <c r="O91" s="460"/>
    </row>
    <row r="92" spans="2:15" ht="15">
      <c r="B92" s="26"/>
      <c r="D92" s="380"/>
      <c r="H92" s="380"/>
      <c r="L92" s="380"/>
      <c r="O92" s="460"/>
    </row>
    <row r="93" spans="2:15" ht="15">
      <c r="B93" s="26"/>
      <c r="D93" s="380"/>
      <c r="H93" s="380"/>
      <c r="L93" s="380"/>
      <c r="O93" s="460"/>
    </row>
    <row r="94" ht="15">
      <c r="B94" s="26"/>
    </row>
    <row r="95" ht="15">
      <c r="A95" s="141" t="s">
        <v>95</v>
      </c>
    </row>
    <row r="96" ht="15.75" thickBot="1"/>
    <row r="97" spans="1:5" ht="15">
      <c r="A97" s="51"/>
      <c r="B97" s="142" t="s">
        <v>10</v>
      </c>
      <c r="C97" s="6" t="s">
        <v>14</v>
      </c>
      <c r="D97" s="8" t="s">
        <v>15</v>
      </c>
      <c r="E97" s="24"/>
    </row>
    <row r="98" spans="1:5" ht="15">
      <c r="A98" s="55" t="s">
        <v>96</v>
      </c>
      <c r="B98" s="72">
        <v>567600.31</v>
      </c>
      <c r="C98" s="109">
        <v>614842.42</v>
      </c>
      <c r="D98" s="88">
        <v>621414</v>
      </c>
      <c r="E98" s="24"/>
    </row>
    <row r="99" spans="1:5" ht="15">
      <c r="A99" s="144" t="s">
        <v>103</v>
      </c>
      <c r="B99" s="72">
        <v>1011077.14</v>
      </c>
      <c r="C99" s="109">
        <v>1206347</v>
      </c>
      <c r="D99" s="88">
        <v>1824719</v>
      </c>
      <c r="E99" s="24"/>
    </row>
    <row r="100" spans="1:5" ht="15">
      <c r="A100" s="144" t="s">
        <v>98</v>
      </c>
      <c r="B100" s="72">
        <v>49404</v>
      </c>
      <c r="C100" s="109">
        <v>281539</v>
      </c>
      <c r="D100" s="88">
        <v>-3036</v>
      </c>
      <c r="E100" s="24"/>
    </row>
    <row r="101" spans="1:5" ht="15.75" thickBot="1">
      <c r="A101" s="60" t="s">
        <v>99</v>
      </c>
      <c r="B101" s="454">
        <v>2728476.04</v>
      </c>
      <c r="C101" s="305">
        <v>2540287.2</v>
      </c>
      <c r="D101" s="306">
        <v>3855532.23</v>
      </c>
      <c r="E101" s="24"/>
    </row>
    <row r="105" spans="1:2" ht="15.75" thickBot="1">
      <c r="A105" s="25" t="s">
        <v>44</v>
      </c>
      <c r="B105" s="26"/>
    </row>
    <row r="106" spans="1:14" ht="15.75" thickBot="1">
      <c r="A106" s="27" t="s">
        <v>45</v>
      </c>
      <c r="B106" s="28" t="s">
        <v>46</v>
      </c>
      <c r="C106" s="29"/>
      <c r="D106" s="30" t="s">
        <v>47</v>
      </c>
      <c r="E106" s="31"/>
      <c r="F106" s="32" t="s">
        <v>48</v>
      </c>
      <c r="G106" s="29"/>
      <c r="H106" s="30" t="s">
        <v>49</v>
      </c>
      <c r="I106" s="31"/>
      <c r="J106" s="32" t="s">
        <v>48</v>
      </c>
      <c r="K106" s="29"/>
      <c r="L106" s="30" t="s">
        <v>50</v>
      </c>
      <c r="M106" s="31"/>
      <c r="N106" s="32" t="s">
        <v>48</v>
      </c>
    </row>
    <row r="107" spans="1:14" ht="15">
      <c r="A107" s="33"/>
      <c r="B107" s="284"/>
      <c r="C107" s="285"/>
      <c r="D107" s="286"/>
      <c r="E107" s="287"/>
      <c r="F107" s="38"/>
      <c r="G107" s="285"/>
      <c r="H107" s="286"/>
      <c r="I107" s="287"/>
      <c r="J107" s="38"/>
      <c r="K107" s="285"/>
      <c r="L107" s="286"/>
      <c r="M107" s="287"/>
      <c r="N107" s="38"/>
    </row>
    <row r="108" spans="1:14" ht="15">
      <c r="A108" s="33" t="s">
        <v>51</v>
      </c>
      <c r="B108" s="288">
        <v>25881407</v>
      </c>
      <c r="C108" s="289"/>
      <c r="D108" s="290">
        <v>11686983</v>
      </c>
      <c r="E108" s="291"/>
      <c r="F108" s="292">
        <f>ROUND((D108)/(B108/100),1)</f>
        <v>45.2</v>
      </c>
      <c r="G108" s="289"/>
      <c r="H108" s="290">
        <v>17888311</v>
      </c>
      <c r="I108" s="291"/>
      <c r="J108" s="292">
        <f>ROUND((H108)/(B108/100),1)</f>
        <v>69.1</v>
      </c>
      <c r="K108" s="289"/>
      <c r="L108" s="290">
        <v>25382589</v>
      </c>
      <c r="M108" s="291"/>
      <c r="N108" s="292">
        <f>ROUND((L108)/(B108/100),1)</f>
        <v>98.1</v>
      </c>
    </row>
    <row r="109" spans="1:14" ht="15">
      <c r="A109" s="33" t="s">
        <v>52</v>
      </c>
      <c r="B109" s="288">
        <v>205100</v>
      </c>
      <c r="C109" s="289"/>
      <c r="D109" s="290">
        <v>67994</v>
      </c>
      <c r="E109" s="291"/>
      <c r="F109" s="292">
        <f>ROUND((D109)/(B109/100),1)</f>
        <v>33.2</v>
      </c>
      <c r="G109" s="289"/>
      <c r="H109" s="290">
        <v>98895</v>
      </c>
      <c r="I109" s="291"/>
      <c r="J109" s="292">
        <f>ROUND((H109)/(B109/100),1)</f>
        <v>48.2</v>
      </c>
      <c r="K109" s="289"/>
      <c r="L109" s="290">
        <v>122560</v>
      </c>
      <c r="M109" s="291"/>
      <c r="N109" s="292">
        <f>ROUND((L109)/(B109/100),1)</f>
        <v>59.8</v>
      </c>
    </row>
    <row r="110" spans="1:14" ht="15">
      <c r="A110" s="33" t="s">
        <v>53</v>
      </c>
      <c r="B110" s="288">
        <v>134.71</v>
      </c>
      <c r="C110" s="289"/>
      <c r="D110" s="290">
        <v>131.5</v>
      </c>
      <c r="E110" s="291"/>
      <c r="F110" s="292">
        <f>ROUND((D110)/(B110/100),1)</f>
        <v>97.6</v>
      </c>
      <c r="G110" s="289"/>
      <c r="H110" s="290">
        <v>134.31</v>
      </c>
      <c r="I110" s="291"/>
      <c r="J110" s="292">
        <f>ROUND((H110)/(B110/100),1)</f>
        <v>99.7</v>
      </c>
      <c r="K110" s="289"/>
      <c r="L110" s="290">
        <v>136.19</v>
      </c>
      <c r="M110" s="291"/>
      <c r="N110" s="292">
        <f>ROUND((L110)/(B110/100),1)</f>
        <v>101.1</v>
      </c>
    </row>
    <row r="111" spans="1:14" ht="15.75" thickBot="1">
      <c r="A111" s="44" t="s">
        <v>54</v>
      </c>
      <c r="B111" s="293"/>
      <c r="C111" s="294"/>
      <c r="D111" s="295">
        <v>14812.26</v>
      </c>
      <c r="E111" s="296"/>
      <c r="F111" s="297">
        <v>0</v>
      </c>
      <c r="G111" s="294"/>
      <c r="H111" s="295">
        <v>14798.96</v>
      </c>
      <c r="I111" s="296"/>
      <c r="J111" s="297">
        <v>0</v>
      </c>
      <c r="K111" s="294"/>
      <c r="L111" s="295">
        <v>15531.66</v>
      </c>
      <c r="M111" s="296"/>
      <c r="N111" s="297">
        <v>0</v>
      </c>
    </row>
    <row r="113" ht="15">
      <c r="A113" t="s">
        <v>109</v>
      </c>
    </row>
    <row r="116" ht="15">
      <c r="A116" t="s">
        <v>141</v>
      </c>
    </row>
    <row r="117" ht="15">
      <c r="A117" t="s">
        <v>160</v>
      </c>
    </row>
    <row r="118" ht="15">
      <c r="A118" t="s">
        <v>161</v>
      </c>
    </row>
    <row r="119" ht="15">
      <c r="A119" t="s">
        <v>142</v>
      </c>
    </row>
    <row r="120" ht="15">
      <c r="A120" t="s">
        <v>144</v>
      </c>
    </row>
    <row r="121" ht="15">
      <c r="A121" t="s">
        <v>143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2011-04-01T07:19:29Z</cp:lastPrinted>
  <dcterms:created xsi:type="dcterms:W3CDTF">2011-02-23T13:07:14Z</dcterms:created>
  <dcterms:modified xsi:type="dcterms:W3CDTF">2011-04-11T06:40:53Z</dcterms:modified>
  <cp:category/>
  <cp:version/>
  <cp:contentType/>
  <cp:contentStatus/>
</cp:coreProperties>
</file>